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tabRatio="935" firstSheet="2" activeTab="4"/>
  </bookViews>
  <sheets>
    <sheet name="Guide" sheetId="1" r:id="rId1"/>
    <sheet name="Project Costs, Down, Loan" sheetId="2" r:id="rId2"/>
    <sheet name="Loan Terms" sheetId="3" r:id="rId3"/>
    <sheet name="Spread of Business to Buy" sheetId="4" r:id="rId4"/>
    <sheet name="Proforma Revenue" sheetId="5" r:id="rId5"/>
    <sheet name="Operating Expense Adjustments" sheetId="6" r:id="rId6"/>
    <sheet name="Non-Op Adjs and Proforma NOI" sheetId="7" r:id="rId7"/>
    <sheet name="Adjustment Assumptions" sheetId="8" r:id="rId8"/>
  </sheets>
  <definedNames>
    <definedName name="INTERIM_LIABS">'Spread of Business to Buy'!#REF!</definedName>
    <definedName name="PD#1AP">'Spread of Business to Buy'!#REF!</definedName>
    <definedName name="PD#1AR">'Spread of Business to Buy'!#REF!</definedName>
    <definedName name="PD#1ASSETS">'Spread of Business to Buy'!#REF!</definedName>
    <definedName name="PD#1COGS">'Spread of Business to Buy'!$C$21</definedName>
    <definedName name="PD#1CUR_LIABS">'Spread of Business to Buy'!#REF!</definedName>
    <definedName name="PD#1INV">'Spread of Business to Buy'!#REF!</definedName>
    <definedName name="PD#1REV">'Spread of Business to Buy'!$C$15</definedName>
    <definedName name="PD#2_CUR_LIABS">'Spread of Business to Buy'!#REF!</definedName>
    <definedName name="PD#2AP">'Spread of Business to Buy'!#REF!</definedName>
    <definedName name="PD#2AR">'Spread of Business to Buy'!#REF!</definedName>
    <definedName name="PD#2ASSETS">'Spread of Business to Buy'!#REF!</definedName>
    <definedName name="PD#2COGS">'Spread of Business to Buy'!$E$21</definedName>
    <definedName name="PD#2INV">'Spread of Business to Buy'!#REF!</definedName>
    <definedName name="PD#2MONTHS">'Spread of Business to Buy'!$E$5</definedName>
    <definedName name="PD#2REV">'Spread of Business to Buy'!$E$15</definedName>
    <definedName name="PD#3_CUR_LIABS">'Spread of Business to Buy'!#REF!</definedName>
    <definedName name="PD#3AP">'Spread of Business to Buy'!#REF!</definedName>
    <definedName name="PD#3AR">'Spread of Business to Buy'!#REF!</definedName>
    <definedName name="PD#3ASSETS">'Spread of Business to Buy'!#REF!</definedName>
    <definedName name="PD#3COGS">'Spread of Business to Buy'!$G$21</definedName>
    <definedName name="PD#3INV">'Spread of Business to Buy'!#REF!</definedName>
    <definedName name="PD#3REV">'Spread of Business to Buy'!$G$15</definedName>
    <definedName name="PD#4_CUR_LIABS">'Spread of Business to Buy'!#REF!</definedName>
    <definedName name="PD#4AP">'Spread of Business to Buy'!#REF!</definedName>
    <definedName name="PD#4AR">'Spread of Business to Buy'!#REF!</definedName>
    <definedName name="PD#4ASSETS">'Spread of Business to Buy'!#REF!</definedName>
    <definedName name="PD#4COGS">'Spread of Business to Buy'!$I$21</definedName>
    <definedName name="PD#4INV">'Spread of Business to Buy'!#REF!</definedName>
    <definedName name="PD#4REV">'Spread of Business to Buy'!$I$15</definedName>
    <definedName name="PD#5_CUR_LIABS">'Spread of Business to Buy'!#REF!</definedName>
    <definedName name="PD#5AP">'Spread of Business to Buy'!#REF!</definedName>
    <definedName name="PD#5AR">'Spread of Business to Buy'!#REF!</definedName>
    <definedName name="PD#5ASSETS">'Spread of Business to Buy'!#REF!</definedName>
    <definedName name="PD#5COGS">'Spread of Business to Buy'!$K$21</definedName>
    <definedName name="PD#5REV">'Spread of Business to Buy'!$K$15</definedName>
    <definedName name="PD1#MONTHS">'Spread of Business to Buy'!$C$5</definedName>
    <definedName name="PD3#MONTHS">'Spread of Business to Buy'!$G$5</definedName>
    <definedName name="PD4#MONTHS">'Spread of Business to Buy'!$I$5</definedName>
    <definedName name="PD5#MONTHS">'Spread of Business to Buy'!$K$5</definedName>
    <definedName name="PFDSCHOME">#REF!</definedName>
    <definedName name="_xlnm.Print_Area" localSheetId="6">'Non-Op Adjs and Proforma NOI'!$B$1:$L$61</definedName>
    <definedName name="SPREADSHOM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<sst xmlns="http://schemas.openxmlformats.org/spreadsheetml/2006/main" count="334" uniqueCount="262">
  <si>
    <t>Type of Statement</t>
  </si>
  <si>
    <t>Period Ending</t>
  </si>
  <si>
    <t>Number of Months</t>
  </si>
  <si>
    <t>Income Statement</t>
  </si>
  <si>
    <t>Total Net Revenue</t>
  </si>
  <si>
    <t>Cost of Revenue</t>
  </si>
  <si>
    <t>Gross Profit</t>
  </si>
  <si>
    <t>Expenses</t>
  </si>
  <si>
    <t>Total Operating Exp</t>
  </si>
  <si>
    <t>Operating Profit</t>
  </si>
  <si>
    <t>Pre-tax Net Income</t>
  </si>
  <si>
    <t>Car Wash Revenue</t>
  </si>
  <si>
    <t>Vending Revenue</t>
  </si>
  <si>
    <t>Less:  Returns &amp; Allows.</t>
  </si>
  <si>
    <t>Costs of Goods Sold</t>
  </si>
  <si>
    <t>Freight In</t>
  </si>
  <si>
    <t>Other Direct Costs</t>
  </si>
  <si>
    <t xml:space="preserve">   Total Cost of Sales</t>
  </si>
  <si>
    <t>Officer Salaries &amp; Wages</t>
  </si>
  <si>
    <t>Other Salaries &amp; Wages</t>
  </si>
  <si>
    <t>Contract Labor</t>
  </si>
  <si>
    <t>Advertising</t>
  </si>
  <si>
    <t>Accounting and Legal</t>
  </si>
  <si>
    <t>Auto and Truck</t>
  </si>
  <si>
    <t>Bank and Credit Card Fees</t>
  </si>
  <si>
    <t>Commissions and Fees</t>
  </si>
  <si>
    <t>Dues &amp; Subcriptions</t>
  </si>
  <si>
    <t>Insurance ( health )</t>
  </si>
  <si>
    <t>Landscaping</t>
  </si>
  <si>
    <t>Laundry &amp; Uniforms</t>
  </si>
  <si>
    <t>Office Expense</t>
  </si>
  <si>
    <t>Other - Land Leases</t>
  </si>
  <si>
    <t>Pit Cleaning</t>
  </si>
  <si>
    <t>Postage &amp; Freight Out</t>
  </si>
  <si>
    <t>Property &amp; Casuality Insurance</t>
  </si>
  <si>
    <t>Refuse and Waste Services</t>
  </si>
  <si>
    <t>Rent or Leases (Equip)</t>
  </si>
  <si>
    <t>Repairs &amp; Maintenance</t>
  </si>
  <si>
    <t>Supplies</t>
  </si>
  <si>
    <t>Taxes and Licenses</t>
  </si>
  <si>
    <t>Telephone</t>
  </si>
  <si>
    <t>Utilities</t>
  </si>
  <si>
    <t>Electric</t>
  </si>
  <si>
    <t>Natural Gas</t>
  </si>
  <si>
    <t>Water and Sewer</t>
  </si>
  <si>
    <t xml:space="preserve">Miscellaneous </t>
  </si>
  <si>
    <t>Mortgage Interest Exp.</t>
  </si>
  <si>
    <t>Other Interest Expense</t>
  </si>
  <si>
    <t>Income Taxes</t>
  </si>
  <si>
    <t>Tax Return</t>
  </si>
  <si>
    <t>%</t>
  </si>
  <si>
    <t>Interim</t>
  </si>
  <si>
    <t>x</t>
  </si>
  <si>
    <t>Actual:</t>
  </si>
  <si>
    <t>Pro-Forma:</t>
  </si>
  <si>
    <t>Add:  Historical discretionary owner draws taken (enter here)............................................................................</t>
  </si>
  <si>
    <t>Less:  New real estate and personal property taxes..................................</t>
  </si>
  <si>
    <t>Less:  Historical interest income.................................................................</t>
  </si>
  <si>
    <t>Plus:  Total Interest Expense (first projected year).........................................................................................</t>
  </si>
  <si>
    <t>Less:  New owner's projected draw for living expenses..............................................</t>
  </si>
  <si>
    <t>Proforma Cash Flow to Service Debt.................................................</t>
  </si>
  <si>
    <t>1.  This is the accrual basis revenue from the historical tax returns.  Does not include any revenue from the new location.</t>
  </si>
  <si>
    <t>2.  This is the unadjusted pre-tax net income prior to taxes.</t>
  </si>
  <si>
    <t>4.  Planned increase in Larry's Guaranteed Draw  from $36,000 to $42,000 per year</t>
  </si>
  <si>
    <t xml:space="preserve"> </t>
  </si>
  <si>
    <t>Common Size Report</t>
  </si>
  <si>
    <t>Depreciation &amp; Amort.</t>
  </si>
  <si>
    <t>Net Income (Historical)</t>
  </si>
  <si>
    <t>If you want to refinance, please be sure that you have done the above analysis for the car wash that you wish to refinance.</t>
  </si>
  <si>
    <t>Allocate the purchase price among three primary asset categories, land, buiding, and equipment.</t>
  </si>
  <si>
    <t>If at all possible do not allocate any of the purchase price into the inventory or Goodwill categories because the lenders generally will</t>
  </si>
  <si>
    <t>not advance their money to pay for those categories.</t>
  </si>
  <si>
    <t>Cash For Working Capital (assume $10,000 maximum)……………………………………………………………………………………</t>
  </si>
  <si>
    <t>Second Lien loan (if any, assumes payments include principal)……………………………………………………………………………………………………………….</t>
  </si>
  <si>
    <t>Goodwill (a.k.a. 'business value' or 'blue sky')…………...……………………………………………………………………………………………….</t>
  </si>
  <si>
    <t>Cash Down Payment (a.k.a 'Cash Equity')……………………………………………………………………………………………………….</t>
  </si>
  <si>
    <t>Spread</t>
  </si>
  <si>
    <t>At the top of each column you may find it necessary to use numbers of months other than 12.</t>
  </si>
  <si>
    <t>You should always reserve the far-right column for the year-to-date financial information.</t>
  </si>
  <si>
    <t>(May be borrowed.  Call for details.)</t>
  </si>
  <si>
    <t>Other (usually for assets necessary to the business contributed by buyer)…………………………………………………………………………………………………………………………….</t>
  </si>
  <si>
    <t>New Equipment for Replacement or to be Added…………………………………………………………………………..</t>
  </si>
  <si>
    <t>CW Purchase:</t>
  </si>
  <si>
    <t>Loan Terms</t>
  </si>
  <si>
    <t>New First Lien Loan:</t>
  </si>
  <si>
    <t>Loan amount:</t>
  </si>
  <si>
    <t>Loan rate:</t>
  </si>
  <si>
    <t>Call us for an estimate of your rate:  Alan Bussey, Car Wash Loans   817-267-4726</t>
  </si>
  <si>
    <t>Loan term in years (enter here)</t>
  </si>
  <si>
    <t xml:space="preserve"> years</t>
  </si>
  <si>
    <t>20 years if at least getting building ownership.  If not, max of 10 years.</t>
  </si>
  <si>
    <t>Loan term      (do NOT enter here):</t>
  </si>
  <si>
    <t xml:space="preserve"> months</t>
  </si>
  <si>
    <t>Monthly payment:</t>
  </si>
  <si>
    <t>Annual Debt Service:</t>
  </si>
  <si>
    <t>Total loan payments per year.  The payments are the same each month here.</t>
  </si>
  <si>
    <t>1st Year Interest Expense:</t>
  </si>
  <si>
    <t>Principal Paid in Year One:</t>
  </si>
  <si>
    <t>2nd Year Interest Expense:</t>
  </si>
  <si>
    <t>Principal Paid in Year Two:</t>
  </si>
  <si>
    <t>Second Lien Loan (if any):</t>
  </si>
  <si>
    <t>Negotiated between buyer and seller, usually no higher than the first lien lender rate.</t>
  </si>
  <si>
    <t>Negotiated between buyer and seller, usually no shorter than the first lien lender term.</t>
  </si>
  <si>
    <t>This is the amount of principal paid in the first year.</t>
  </si>
  <si>
    <t>This is the amount of principal paid in the second year.</t>
  </si>
  <si>
    <t>Annual Interest Expense:</t>
  </si>
  <si>
    <t>Enter assumed % of loan here:</t>
  </si>
  <si>
    <t>Building Additions or Capital Improvements………………………………………………………………………</t>
  </si>
  <si>
    <t>Total Project Cost (of the purchase, a.k.a 'Use of Proceeds'.) ……………………………………………</t>
  </si>
  <si>
    <t>Equipment……………………………………………………………………………………………………………………….</t>
  </si>
  <si>
    <t>Land……………………………………………………………………………………………………………………………….</t>
  </si>
  <si>
    <t>Building…………………………………………………………………………………………………………………………</t>
  </si>
  <si>
    <t>First lien bank or finance company loan………………………………………………………………………………………………..</t>
  </si>
  <si>
    <t>Other Loans</t>
  </si>
  <si>
    <t>1st Lien Loan</t>
  </si>
  <si>
    <t># Mos:</t>
  </si>
  <si>
    <t>New First Lien Loan debt service............................................................................................</t>
  </si>
  <si>
    <t>Less:  New space rental  (such as off-premises warehouse)....................................................................................................</t>
  </si>
  <si>
    <t>Adjustments to Increase Operating Revenue</t>
  </si>
  <si>
    <t>Adjustments to Decrease Historical Expenses (add-backs, expense decreases)</t>
  </si>
  <si>
    <t>Decreased Car Washing Revenue</t>
  </si>
  <si>
    <t>Add:  Historical Federal Income Tax Expense.....................................................................</t>
  </si>
  <si>
    <t>Increased Car Washing Revenue</t>
  </si>
  <si>
    <t>Other Loan (if any, assumes payments are interest-only)………………………………………………………………………..</t>
  </si>
  <si>
    <t>(No loan advance given by lenders.)</t>
  </si>
  <si>
    <t>Total Loans…………………………………………………………………………………………………………………………………………….</t>
  </si>
  <si>
    <t>New Second Lien  Loan debt service (fully amortizing)..........................................................................</t>
  </si>
  <si>
    <t>This may be a loan from the seller where only interest is paid monthly.)</t>
  </si>
  <si>
    <t>This may be a loan from the seller (seller note) where principal is paid monthly.</t>
  </si>
  <si>
    <t>Adjustments to Decrease Revenue (use the minus sign)</t>
  </si>
  <si>
    <t>A</t>
  </si>
  <si>
    <t>B</t>
  </si>
  <si>
    <t>C</t>
  </si>
  <si>
    <t xml:space="preserve">      Gain on Sale of Assets</t>
  </si>
  <si>
    <t xml:space="preserve">      Loss on Sale of Assets</t>
  </si>
  <si>
    <t xml:space="preserve">      Insurance Claim Received</t>
  </si>
  <si>
    <t>If there will be ongoing Loan(s) or Lease(s) to be assumed from seller please contact us for ways to show these.  For a purchase there are usually none.</t>
  </si>
  <si>
    <t>Other…………………………………………………………………………………………………………………………………………………………</t>
  </si>
  <si>
    <t>Excess Cash Flow to Buyer After Loan Payments..............................................</t>
  </si>
  <si>
    <t>Proforma Pre-Tax Net Income</t>
  </si>
  <si>
    <t>Proforma Operating Revenue</t>
  </si>
  <si>
    <t>Total Debt Service Coverage Ratio............................................................</t>
  </si>
  <si>
    <t>Add:  Employer part of new owner's historical p'roll tax (8.0%)......................................</t>
  </si>
  <si>
    <t>Other Revenue</t>
  </si>
  <si>
    <t>Additional Other Revenue 2 (if any, type over this blue text)</t>
  </si>
  <si>
    <t>Add'l Other Revenue 3 (if any, type over this blue text)</t>
  </si>
  <si>
    <t>Decreased Other Revenue 2 (if any, type over this)</t>
  </si>
  <si>
    <t>Decreased Other Revenue 3 (if any, type over this)</t>
  </si>
  <si>
    <t>Operating Revenue Adjustments</t>
  </si>
  <si>
    <t>Page 2</t>
  </si>
  <si>
    <t>Page 3</t>
  </si>
  <si>
    <t>Assume that all debt is amortizing:</t>
  </si>
  <si>
    <t>(usually about 8%)</t>
  </si>
  <si>
    <t>Page 5</t>
  </si>
  <si>
    <t>Non-Operating  Income Adjustments</t>
  </si>
  <si>
    <t>Page 4</t>
  </si>
  <si>
    <t>Operating Expense Adjustments</t>
  </si>
  <si>
    <t>Add:  Selling officer's (owner's) salary   (if any).........................................................................................................</t>
  </si>
  <si>
    <t>Add:  Employer portion of selling officer's payroll taxes (8.0%)......................................................................</t>
  </si>
  <si>
    <t>Add:  New owner's historical salary at this business (gross)......................................................................</t>
  </si>
  <si>
    <t>Add:  Employees now on the payroll leaving after purchase....................................................................</t>
  </si>
  <si>
    <t>Add:  Employees leaving payroll tax (8.0%)....................................................................................</t>
  </si>
  <si>
    <t>Add:  Space lease annual rental paid to be discontinued....................................................................</t>
  </si>
  <si>
    <t>Add:  All historical real estate and personal property taxes.....................................................................................</t>
  </si>
  <si>
    <t>Add:  Historical depreciation expense (of bus. being sold)....................................................................</t>
  </si>
  <si>
    <t>Add:  All historical interest expense.........................................................................................</t>
  </si>
  <si>
    <t>Less:  Employer portion of new officer payroll taxes...................................................................</t>
  </si>
  <si>
    <t>Other (Income) Expense</t>
  </si>
  <si>
    <t>Less:  New Interest Expense………………………………………………………………………………</t>
  </si>
  <si>
    <t>Less:  Ex-owners NEW salary as employee (for transition pd.)…………………………………………….</t>
  </si>
  <si>
    <t>Less:  Ex-owner's new employer-paid payroll taxes.....................................................</t>
  </si>
  <si>
    <t>Less:  Additional payroll for people to be hired (non-ofcrs)......................................................</t>
  </si>
  <si>
    <t>Less:  Add'l p'roll taxes for people to be hired (non-ofcrs)..........................................</t>
  </si>
  <si>
    <t>Allocate the purchase price</t>
  </si>
  <si>
    <t>among categories at left.</t>
  </si>
  <si>
    <t>(Make a minimal amount, if any.)</t>
  </si>
  <si>
    <t>Usually about 3.25%.</t>
  </si>
  <si>
    <t>Assumptions for Adjustments on previous pages.</t>
  </si>
  <si>
    <t xml:space="preserve">      Rent Paid</t>
  </si>
  <si>
    <t xml:space="preserve">      Rent Received</t>
  </si>
  <si>
    <t>Employer portion of selling officer's payroll taxes………………………………………………………...................................</t>
  </si>
  <si>
    <t>Page 6</t>
  </si>
  <si>
    <t>Guide to Proforma Cash Flow Analysis</t>
  </si>
  <si>
    <t>20 or 25 years if at least getting building ownership.  If not, max of 10 years.</t>
  </si>
  <si>
    <t>Page 8</t>
  </si>
  <si>
    <t>Project Costs, Down, Loan</t>
  </si>
  <si>
    <t>Type your reasoning for adjustments here:</t>
  </si>
  <si>
    <t>5.  Interest is the estimated first-year interest on the SBA loan.</t>
  </si>
  <si>
    <t>Proforma Cash Flow Analysis Assumptions</t>
  </si>
  <si>
    <t>Other</t>
  </si>
  <si>
    <t xml:space="preserve">    Historical Operating Expenses………………………………………………………………………………</t>
  </si>
  <si>
    <t>Less:  Total Operating Expenses…………………………………………………………………………..</t>
  </si>
  <si>
    <t>Net Increase (Decrease) to Non-Operating Income…………………………………………………………….</t>
  </si>
  <si>
    <t>Pro-Forma Pre-Tax Net Income…………………………………………………………………………………</t>
  </si>
  <si>
    <t>Proforma Total Debt Service (Loan Payments).............................................................</t>
  </si>
  <si>
    <t>Cash down payment as percent of Total Project Cost………………………………………………………………………………….</t>
  </si>
  <si>
    <t>Needs to equal contracted price.</t>
  </si>
  <si>
    <t>Other Assets given as additional collateral.  See Guide for calc..………………………………………………………………….</t>
  </si>
  <si>
    <t>Loan term (don't enter here):</t>
  </si>
  <si>
    <r>
      <t xml:space="preserve">Adjustments to </t>
    </r>
    <r>
      <rPr>
        <b/>
        <u val="single"/>
        <sz val="14"/>
        <rFont val="Arial"/>
        <family val="2"/>
      </rPr>
      <t>Increase</t>
    </r>
    <r>
      <rPr>
        <b/>
        <sz val="14"/>
        <rFont val="Arial"/>
        <family val="2"/>
      </rPr>
      <t xml:space="preserve"> Historical Expenses (use the minus sign)</t>
    </r>
  </si>
  <si>
    <t>Proforma Operating Revenue………………………………………………………………………..</t>
  </si>
  <si>
    <t>New Other Loan debt service (fully amoritizing)………………………………………………</t>
  </si>
  <si>
    <t>New Other Loan debt service (interest-only)………………………………………………..</t>
  </si>
  <si>
    <t>form 112206</t>
  </si>
  <si>
    <t>Interest Income (use a '-')</t>
  </si>
  <si>
    <t xml:space="preserve">    Operating Expense Adjustments (net)………………………………………………………………….</t>
  </si>
  <si>
    <t>Adjustments to Decrease Non-Operating Income (Not unusual.  Use minus sign below.)</t>
  </si>
  <si>
    <t>Other Loan (if any, assumes payments include principal)……………………………………………………………………..</t>
  </si>
  <si>
    <t>Cash down, seller loan, &amp; additional equity as % of Total Project Cost…………………………………………………………….</t>
  </si>
  <si>
    <t>For just this second lien (second position) loan.</t>
  </si>
  <si>
    <t>For just this first lien (first position) loan.</t>
  </si>
  <si>
    <t>Total loan payments per year.  The payments are the same each month.</t>
  </si>
  <si>
    <t>Total Revenue (from spreadsheet on prior tab).................................................................................</t>
  </si>
  <si>
    <t>Proforma Net Operating Income (Loss)</t>
  </si>
  <si>
    <t>Likely about 20% or 15%.</t>
  </si>
  <si>
    <t>Calculated from loan term in years.</t>
  </si>
  <si>
    <t>From 'Project Costs, Down, Loan' tab.</t>
  </si>
  <si>
    <t>None with the terms of this interest-only loan.</t>
  </si>
  <si>
    <t>Other Loan (if any), assuming amortization of principal</t>
  </si>
  <si>
    <t>Other Loan (if any), assuming interest-only payments</t>
  </si>
  <si>
    <t>We want to finance your car wash!</t>
  </si>
  <si>
    <t>We recommend that you begin entering financial data for the most recent full year into the second column from the right.</t>
  </si>
  <si>
    <t>You may do a pro-forma based upon the historical federal income tax returns and a second one for 'in-house' financial statements.</t>
  </si>
  <si>
    <t>Do not type over black text or numbers.  Numbers in black are the result of formulas.</t>
  </si>
  <si>
    <t>Type over only the blue text and numbers.</t>
  </si>
  <si>
    <t>Project Costs, Down Payment, Loan Amounts</t>
  </si>
  <si>
    <t>Car Wash to Be Bought:  Type over this beginning in cell E2 at left.</t>
  </si>
  <si>
    <t>Copyright by Alan L. Bussey and/or Car Wash Loans    2007   All rights reserved.   We want to finance your car wash!</t>
  </si>
  <si>
    <t>Adjustments to Increase Non-Operating Income (Unusual to do.)</t>
  </si>
  <si>
    <t>For page 7, examples of Non-Operating Incomes and Expenses are:</t>
  </si>
  <si>
    <t>Less:  Rental Income Decrease (amount of reduction)………………………………………….…………………………………………………………………..</t>
  </si>
  <si>
    <t>Plus:  Rental Income Increase……………………………………………………………………………………..</t>
  </si>
  <si>
    <t>Inventory (new) to be purchased at time of purchase/loan closing……………………………………………………………………………………..</t>
  </si>
  <si>
    <t>Inventory (existing) included with car wash purchase……………………………………………………………………………………………</t>
  </si>
  <si>
    <t>All loan costs, including title insurance, appraisal, etc.  (estimated)……………………………………………………………………………………………………………………………</t>
  </si>
  <si>
    <t>Copyright by Alan L. Bussey and/or Car Wash Loans    2007   All rights reserved.  We want to finance your car wash!  817-267-4726  www.CarWashLoans.com</t>
  </si>
  <si>
    <t>Copyright by Alan L. Bussey and/or Car Wash Loans    2006   All rights reserved.  We want to finance your car wash!  817-267-4726   www.CarWashLoans.com</t>
  </si>
  <si>
    <t>Copyright by Alan L. Bussey and/or Car Wash Loans    2007   All rights reserved.    We want to finance your car wash!  817-267-4726</t>
  </si>
  <si>
    <t>Copyright by Alan L. Bussey and/or Car Wash Loans    2007   All rights reserved.  We want to finance your car wash!  817-267-4726   www.CarWashLoans.com</t>
  </si>
  <si>
    <t>3.  There is no federal tax since is a general partnership - counted as sole proprietorship personal taxation..</t>
  </si>
  <si>
    <t>Add:  Reduced Operating Expense (same name as on spread)………………………………………………………….</t>
  </si>
  <si>
    <t>Add:  Reduced Operating Expense (same name as on spread)……………………………………………………………………….</t>
  </si>
  <si>
    <t>Add:  Reduced Operating Expense (same name as on spread)……………………………………………………………………..</t>
  </si>
  <si>
    <t>Less:  Increased Operating Expense (usually same as on spread)…………………………………………………………………..</t>
  </si>
  <si>
    <t>Less:  Increased Operating Expense (usually same as on spread)……………………………………………………………………</t>
  </si>
  <si>
    <t>Less:  Increased Operating Expense (usually same as on spread)………………………………………………………………………………..</t>
  </si>
  <si>
    <t>Net Operating Expense Adjustments………………..........................................................................</t>
  </si>
  <si>
    <t>Copyright by Alan L. Bussey and/or Car Wash Loans    2007   All rights reserved.   We want to finance your car wash!  817-267-4726  www.CarWashLoans.com</t>
  </si>
  <si>
    <t>Page 1</t>
  </si>
  <si>
    <t>Copyright by Alan L. Bussey and/or Car Wash Loans    2007   All rights reserved.  817-267-4726  www.CarWashLoans.com</t>
  </si>
  <si>
    <t>Less:  New officer salary(ies) (if any, $0 for sole proprietorship)....................................................</t>
  </si>
  <si>
    <t>Copyright by Alan L. Bussey and/or Car Wash Loans    2007   All rights reserved.   We want to finance your car wash!   817-267-4726   www.CarWashLoans.com</t>
  </si>
  <si>
    <t>Plus:  Other Income 2 Increase…………………………………………………………………………………….</t>
  </si>
  <si>
    <t>Plus:  Other Income 3 Increase…………………………………………………………………………………….</t>
  </si>
  <si>
    <t>Less:  Other Income 2 Decrease……………………………………………………………………………..</t>
  </si>
  <si>
    <t>Less:  Other Income 3 Decrease……………………………………………………………………………………….</t>
  </si>
  <si>
    <t>Less:  Increase(s) in Direct Costs for Additional Revenue 2………………………………………………………………………..</t>
  </si>
  <si>
    <t>Add:  Reduction(s) in Direct Costs for Decreased Revenue 1………………………………………………………………..</t>
  </si>
  <si>
    <t>Add:  Reduction(s) in Direct Costs for Decreased Revenue 2………………………………………………………………..</t>
  </si>
  <si>
    <t>Add:  Reduction(s) in Direct Costs for Decreased Revenue 3…………………………………………………………………………</t>
  </si>
  <si>
    <t>Less:  Increase(s) in Direct Costs for Additional Revenue 1…………………………………………………………………………</t>
  </si>
  <si>
    <t>Less:  Increase(s) in Direct Costs for Additional Revenue 3…………………………………………………………………………..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</si>
</sst>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yy"/>
    <numFmt numFmtId="166" formatCode="#,##0.0"/>
    <numFmt numFmtId="167" formatCode="[$$-409]#,##0"/>
    <numFmt numFmtId="168" formatCode="hh:mm\ AM/PM"/>
    <numFmt numFmtId="169" formatCode="[$$-409]#,##0.00"/>
    <numFmt numFmtId="170" formatCode="&quot;$&quot;#,##0.00"/>
    <numFmt numFmtId="171" formatCode="&quot;$&quot;#,##0"/>
    <numFmt numFmtId="172" formatCode="0.0%"/>
    <numFmt numFmtId="173" formatCode="[$-409]dddd\,\ mmmm\ dd\,\ yyyy"/>
    <numFmt numFmtId="174" formatCode="m/d/yy;@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2"/>
      <name val="Arial"/>
      <family val="0"/>
    </font>
    <font>
      <sz val="12"/>
      <color indexed="8"/>
      <name val="Arial"/>
      <family val="0"/>
    </font>
    <font>
      <sz val="12"/>
      <color indexed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b/>
      <i/>
      <sz val="12"/>
      <name val="Arial"/>
      <family val="0"/>
    </font>
    <font>
      <sz val="12"/>
      <color indexed="10"/>
      <name val="Arial"/>
      <family val="0"/>
    </font>
    <font>
      <i/>
      <sz val="12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3"/>
      <name val="Arial"/>
      <family val="0"/>
    </font>
    <font>
      <sz val="13"/>
      <name val="Arial"/>
      <family val="0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sz val="14"/>
      <color indexed="12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5"/>
      <name val="Arial"/>
      <family val="2"/>
    </font>
    <font>
      <sz val="15"/>
      <color indexed="8"/>
      <name val="Arial"/>
      <family val="2"/>
    </font>
    <font>
      <sz val="15"/>
      <name val="Arial"/>
      <family val="2"/>
    </font>
    <font>
      <b/>
      <u val="single"/>
      <sz val="15"/>
      <color indexed="8"/>
      <name val="Arial"/>
      <family val="2"/>
    </font>
    <font>
      <b/>
      <sz val="15"/>
      <color indexed="8"/>
      <name val="Arial"/>
      <family val="2"/>
    </font>
    <font>
      <sz val="15"/>
      <color indexed="12"/>
      <name val="Arial"/>
      <family val="2"/>
    </font>
    <font>
      <i/>
      <u val="single"/>
      <sz val="14"/>
      <name val="Arial"/>
      <family val="0"/>
    </font>
    <font>
      <sz val="14"/>
      <color indexed="10"/>
      <name val="Arial"/>
      <family val="0"/>
    </font>
    <font>
      <b/>
      <u val="single"/>
      <sz val="14"/>
      <color indexed="8"/>
      <name val="Arial"/>
      <family val="0"/>
    </font>
    <font>
      <b/>
      <i/>
      <sz val="12"/>
      <color indexed="12"/>
      <name val="Arial"/>
      <family val="2"/>
    </font>
    <font>
      <i/>
      <sz val="8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0" fillId="0" borderId="0" xfId="0" applyAlignment="1" quotePrefix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17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/>
      <protection hidden="1"/>
    </xf>
    <xf numFmtId="0" fontId="25" fillId="0" borderId="0" xfId="0" applyNumberFormat="1" applyFont="1" applyAlignment="1" applyProtection="1">
      <alignment/>
      <protection hidden="1"/>
    </xf>
    <xf numFmtId="168" fontId="23" fillId="0" borderId="0" xfId="0" applyNumberFormat="1" applyFont="1" applyAlignment="1" applyProtection="1">
      <alignment horizontal="right"/>
      <protection hidden="1"/>
    </xf>
    <xf numFmtId="171" fontId="26" fillId="0" borderId="0" xfId="0" applyNumberFormat="1" applyFont="1" applyAlignment="1" applyProtection="1">
      <alignment/>
      <protection hidden="1" locked="0"/>
    </xf>
    <xf numFmtId="3" fontId="26" fillId="0" borderId="0" xfId="0" applyNumberFormat="1" applyFont="1" applyAlignment="1" applyProtection="1">
      <alignment/>
      <protection hidden="1"/>
    </xf>
    <xf numFmtId="3" fontId="26" fillId="0" borderId="0" xfId="0" applyNumberFormat="1" applyFont="1" applyAlignment="1" applyProtection="1">
      <alignment/>
      <protection hidden="1" locked="0"/>
    </xf>
    <xf numFmtId="171" fontId="23" fillId="0" borderId="0" xfId="0" applyNumberFormat="1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3" fillId="0" borderId="0" xfId="0" applyFont="1" applyAlignment="1" applyProtection="1" quotePrefix="1">
      <alignment/>
      <protection hidden="1"/>
    </xf>
    <xf numFmtId="3" fontId="28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 locked="0"/>
    </xf>
    <xf numFmtId="0" fontId="23" fillId="0" borderId="0" xfId="0" applyFont="1" applyBorder="1" applyAlignment="1" applyProtection="1">
      <alignment/>
      <protection hidden="1"/>
    </xf>
    <xf numFmtId="3" fontId="23" fillId="0" borderId="1" xfId="0" applyNumberFormat="1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3" fontId="23" fillId="0" borderId="0" xfId="0" applyNumberFormat="1" applyFont="1" applyBorder="1" applyAlignment="1" applyProtection="1">
      <alignment/>
      <protection hidden="1"/>
    </xf>
    <xf numFmtId="171" fontId="24" fillId="0" borderId="0" xfId="0" applyNumberFormat="1" applyFont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172" fontId="23" fillId="0" borderId="0" xfId="0" applyNumberFormat="1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167" fontId="13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36" fillId="0" borderId="0" xfId="0" applyNumberFormat="1" applyFont="1" applyAlignment="1" applyProtection="1">
      <alignment/>
      <protection hidden="1"/>
    </xf>
    <xf numFmtId="0" fontId="37" fillId="0" borderId="0" xfId="0" applyNumberFormat="1" applyFont="1" applyAlignment="1" applyProtection="1">
      <alignment/>
      <protection hidden="1"/>
    </xf>
    <xf numFmtId="174" fontId="5" fillId="0" borderId="0" xfId="0" applyNumberFormat="1" applyFont="1" applyAlignment="1" applyProtection="1">
      <alignment horizontal="right"/>
      <protection hidden="1"/>
    </xf>
    <xf numFmtId="168" fontId="5" fillId="2" borderId="0" xfId="0" applyNumberFormat="1" applyFont="1" applyFill="1" applyAlignment="1" applyProtection="1">
      <alignment horizontal="right"/>
      <protection hidden="1"/>
    </xf>
    <xf numFmtId="167" fontId="35" fillId="0" borderId="0" xfId="0" applyNumberFormat="1" applyFont="1" applyAlignment="1" applyProtection="1">
      <alignment/>
      <protection hidden="1"/>
    </xf>
    <xf numFmtId="0" fontId="35" fillId="2" borderId="0" xfId="0" applyNumberFormat="1" applyFont="1" applyFill="1" applyAlignment="1" applyProtection="1">
      <alignment/>
      <protection hidden="1"/>
    </xf>
    <xf numFmtId="0" fontId="36" fillId="0" borderId="0" xfId="0" applyNumberFormat="1" applyFont="1" applyAlignment="1" applyProtection="1">
      <alignment/>
      <protection hidden="1"/>
    </xf>
    <xf numFmtId="0" fontId="39" fillId="0" borderId="0" xfId="0" applyNumberFormat="1" applyFont="1" applyAlignment="1" applyProtection="1">
      <alignment/>
      <protection hidden="1"/>
    </xf>
    <xf numFmtId="170" fontId="35" fillId="0" borderId="0" xfId="0" applyNumberFormat="1" applyFont="1" applyAlignment="1" applyProtection="1">
      <alignment/>
      <protection hidden="1"/>
    </xf>
    <xf numFmtId="40" fontId="35" fillId="0" borderId="0" xfId="0" applyNumberFormat="1" applyFont="1" applyAlignment="1" applyProtection="1">
      <alignment/>
      <protection hidden="1"/>
    </xf>
    <xf numFmtId="169" fontId="35" fillId="0" borderId="0" xfId="0" applyNumberFormat="1" applyFont="1" applyAlignment="1" applyProtection="1">
      <alignment/>
      <protection hidden="1"/>
    </xf>
    <xf numFmtId="170" fontId="17" fillId="0" borderId="0" xfId="0" applyNumberFormat="1" applyFont="1" applyAlignment="1" applyProtection="1">
      <alignment/>
      <protection hidden="1"/>
    </xf>
    <xf numFmtId="0" fontId="38" fillId="0" borderId="0" xfId="0" applyNumberFormat="1" applyFont="1" applyAlignment="1" applyProtection="1">
      <alignment/>
      <protection hidden="1"/>
    </xf>
    <xf numFmtId="0" fontId="21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23" fillId="0" borderId="0" xfId="0" applyNumberFormat="1" applyFont="1" applyAlignment="1" applyProtection="1">
      <alignment/>
      <protection hidden="1"/>
    </xf>
    <xf numFmtId="0" fontId="28" fillId="0" borderId="0" xfId="0" applyNumberFormat="1" applyFont="1" applyAlignment="1" applyProtection="1">
      <alignment/>
      <protection hidden="1"/>
    </xf>
    <xf numFmtId="169" fontId="28" fillId="0" borderId="0" xfId="0" applyNumberFormat="1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7" fontId="13" fillId="0" borderId="0" xfId="0" applyNumberFormat="1" applyFont="1" applyAlignment="1" applyProtection="1">
      <alignment/>
      <protection hidden="1"/>
    </xf>
    <xf numFmtId="4" fontId="39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7" fillId="0" borderId="2" xfId="0" applyNumberFormat="1" applyFont="1" applyAlignment="1" applyProtection="1">
      <alignment/>
      <protection locked="0"/>
    </xf>
    <xf numFmtId="0" fontId="4" fillId="0" borderId="2" xfId="0" applyNumberFormat="1" applyFont="1" applyAlignment="1" applyProtection="1">
      <alignment horizontal="center"/>
      <protection locked="0"/>
    </xf>
    <xf numFmtId="164" fontId="4" fillId="0" borderId="2" xfId="0" applyNumberFormat="1" applyFont="1" applyAlignment="1" applyProtection="1">
      <alignment horizontal="center"/>
      <protection locked="0"/>
    </xf>
    <xf numFmtId="3" fontId="4" fillId="0" borderId="2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0" fillId="0" borderId="3" xfId="0" applyNumberFormat="1" applyFont="1" applyAlignment="1" applyProtection="1">
      <alignment/>
      <protection locked="0"/>
    </xf>
    <xf numFmtId="0" fontId="5" fillId="0" borderId="3" xfId="0" applyNumberFormat="1" applyFont="1" applyAlignment="1" applyProtection="1">
      <alignment/>
      <protection locked="0"/>
    </xf>
    <xf numFmtId="3" fontId="0" fillId="0" borderId="3" xfId="0" applyNumberFormat="1" applyFont="1" applyAlignment="1" applyProtection="1">
      <alignment/>
      <protection locked="0"/>
    </xf>
    <xf numFmtId="0" fontId="0" fillId="0" borderId="3" xfId="0" applyNumberFormat="1" applyFont="1" applyAlignment="1" applyProtection="1">
      <alignment/>
      <protection locked="0"/>
    </xf>
    <xf numFmtId="3" fontId="0" fillId="0" borderId="3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0" fontId="6" fillId="0" borderId="4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5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3" fontId="0" fillId="0" borderId="5" xfId="0" applyNumberFormat="1" applyFont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 locked="0"/>
    </xf>
    <xf numFmtId="3" fontId="0" fillId="0" borderId="5" xfId="0" applyNumberFormat="1" applyFont="1" applyAlignment="1" applyProtection="1">
      <alignment/>
      <protection locked="0"/>
    </xf>
    <xf numFmtId="3" fontId="8" fillId="0" borderId="6" xfId="0" applyNumberFormat="1" applyFont="1" applyAlignment="1" applyProtection="1">
      <alignment/>
      <protection locked="0"/>
    </xf>
    <xf numFmtId="164" fontId="8" fillId="0" borderId="6" xfId="0" applyNumberFormat="1" applyFont="1" applyAlignment="1" applyProtection="1">
      <alignment/>
      <protection locked="0"/>
    </xf>
    <xf numFmtId="3" fontId="8" fillId="0" borderId="7" xfId="0" applyNumberFormat="1" applyFont="1" applyAlignment="1" applyProtection="1">
      <alignment/>
      <protection locked="0"/>
    </xf>
    <xf numFmtId="0" fontId="5" fillId="0" borderId="6" xfId="0" applyNumberFormat="1" applyFont="1" applyAlignment="1" applyProtection="1">
      <alignment/>
      <protection locked="0"/>
    </xf>
    <xf numFmtId="3" fontId="0" fillId="0" borderId="7" xfId="0" applyNumberFormat="1" applyFont="1" applyAlignment="1" applyProtection="1">
      <alignment/>
      <protection locked="0"/>
    </xf>
    <xf numFmtId="0" fontId="6" fillId="0" borderId="5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2" fillId="0" borderId="5" xfId="0" applyNumberFormat="1" applyFont="1" applyAlignment="1" applyProtection="1">
      <alignment/>
      <protection locked="0"/>
    </xf>
    <xf numFmtId="166" fontId="8" fillId="0" borderId="6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7" fillId="0" borderId="6" xfId="0" applyNumberFormat="1" applyFont="1" applyAlignment="1" applyProtection="1">
      <alignment/>
      <protection locked="0"/>
    </xf>
    <xf numFmtId="0" fontId="7" fillId="0" borderId="8" xfId="0" applyNumberFormat="1" applyFont="1" applyBorder="1" applyAlignment="1" applyProtection="1">
      <alignment/>
      <protection locked="0"/>
    </xf>
    <xf numFmtId="3" fontId="7" fillId="0" borderId="6" xfId="0" applyNumberFormat="1" applyFont="1" applyAlignment="1" applyProtection="1">
      <alignment/>
      <protection locked="0"/>
    </xf>
    <xf numFmtId="3" fontId="7" fillId="0" borderId="7" xfId="0" applyNumberFormat="1" applyFont="1" applyAlignment="1" applyProtection="1">
      <alignment/>
      <protection locked="0"/>
    </xf>
    <xf numFmtId="164" fontId="8" fillId="0" borderId="2" xfId="0" applyNumberFormat="1" applyFont="1" applyAlignment="1" applyProtection="1">
      <alignment/>
      <protection locked="0"/>
    </xf>
    <xf numFmtId="3" fontId="7" fillId="0" borderId="2" xfId="0" applyNumberFormat="1" applyFont="1" applyAlignment="1" applyProtection="1">
      <alignment/>
      <protection locked="0"/>
    </xf>
    <xf numFmtId="164" fontId="5" fillId="0" borderId="3" xfId="0" applyNumberFormat="1" applyFont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164" fontId="8" fillId="0" borderId="6" xfId="0" applyNumberFormat="1" applyFont="1" applyAlignment="1" applyProtection="1">
      <alignment/>
      <protection hidden="1"/>
    </xf>
    <xf numFmtId="164" fontId="5" fillId="0" borderId="6" xfId="0" applyNumberFormat="1" applyFont="1" applyAlignment="1" applyProtection="1">
      <alignment/>
      <protection hidden="1"/>
    </xf>
    <xf numFmtId="164" fontId="8" fillId="0" borderId="2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5" fillId="0" borderId="6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164" fontId="5" fillId="0" borderId="9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3" fontId="0" fillId="0" borderId="0" xfId="0" applyNumberFormat="1" applyFont="1" applyAlignment="1" applyProtection="1">
      <alignment/>
      <protection hidden="1"/>
    </xf>
    <xf numFmtId="174" fontId="17" fillId="0" borderId="0" xfId="0" applyNumberFormat="1" applyFont="1" applyAlignment="1" applyProtection="1">
      <alignment horizontal="right"/>
      <protection hidden="1"/>
    </xf>
    <xf numFmtId="168" fontId="17" fillId="2" borderId="10" xfId="0" applyNumberFormat="1" applyFont="1" applyFill="1" applyBorder="1" applyAlignment="1" applyProtection="1">
      <alignment horizontal="right"/>
      <protection hidden="1"/>
    </xf>
    <xf numFmtId="0" fontId="7" fillId="0" borderId="2" xfId="0" applyNumberFormat="1" applyFont="1" applyAlignment="1" applyProtection="1">
      <alignment/>
      <protection hidden="1"/>
    </xf>
    <xf numFmtId="165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0" fontId="0" fillId="0" borderId="3" xfId="0" applyNumberFormat="1" applyFont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8" fillId="0" borderId="6" xfId="0" applyNumberFormat="1" applyFont="1" applyAlignment="1" applyProtection="1">
      <alignment/>
      <protection hidden="1"/>
    </xf>
    <xf numFmtId="0" fontId="8" fillId="0" borderId="8" xfId="0" applyNumberFormat="1" applyFont="1" applyBorder="1" applyAlignment="1" applyProtection="1">
      <alignment/>
      <protection hidden="1"/>
    </xf>
    <xf numFmtId="3" fontId="8" fillId="0" borderId="6" xfId="0" applyNumberFormat="1" applyFont="1" applyAlignment="1" applyProtection="1">
      <alignment/>
      <protection hidden="1"/>
    </xf>
    <xf numFmtId="3" fontId="8" fillId="0" borderId="7" xfId="0" applyNumberFormat="1" applyFont="1" applyAlignment="1" applyProtection="1">
      <alignment/>
      <protection hidden="1"/>
    </xf>
    <xf numFmtId="0" fontId="0" fillId="0" borderId="6" xfId="0" applyNumberFormat="1" applyFont="1" applyAlignment="1" applyProtection="1">
      <alignment/>
      <protection hidden="1"/>
    </xf>
    <xf numFmtId="0" fontId="0" fillId="0" borderId="8" xfId="0" applyNumberFormat="1" applyFont="1" applyBorder="1" applyAlignment="1" applyProtection="1">
      <alignment/>
      <protection hidden="1"/>
    </xf>
    <xf numFmtId="3" fontId="0" fillId="0" borderId="6" xfId="0" applyNumberFormat="1" applyFont="1" applyAlignment="1" applyProtection="1">
      <alignment/>
      <protection hidden="1"/>
    </xf>
    <xf numFmtId="3" fontId="0" fillId="0" borderId="7" xfId="0" applyNumberFormat="1" applyFont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0" fontId="0" fillId="0" borderId="4" xfId="0" applyNumberFormat="1" applyFont="1" applyBorder="1" applyAlignment="1" applyProtection="1">
      <alignment/>
      <protection hidden="1"/>
    </xf>
    <xf numFmtId="3" fontId="0" fillId="0" borderId="5" xfId="0" applyNumberFormat="1" applyFont="1" applyAlignment="1" applyProtection="1">
      <alignment/>
      <protection hidden="1"/>
    </xf>
    <xf numFmtId="0" fontId="0" fillId="0" borderId="6" xfId="0" applyNumberFormat="1" applyFont="1" applyBorder="1" applyAlignment="1" applyProtection="1">
      <alignment/>
      <protection hidden="1"/>
    </xf>
    <xf numFmtId="3" fontId="10" fillId="0" borderId="6" xfId="0" applyNumberFormat="1" applyFont="1" applyAlignment="1" applyProtection="1">
      <alignment/>
      <protection hidden="1"/>
    </xf>
    <xf numFmtId="3" fontId="10" fillId="0" borderId="7" xfId="0" applyNumberFormat="1" applyFont="1" applyAlignment="1" applyProtection="1">
      <alignment/>
      <protection hidden="1"/>
    </xf>
    <xf numFmtId="0" fontId="5" fillId="0" borderId="4" xfId="0" applyNumberFormat="1" applyFont="1" applyBorder="1" applyAlignment="1" applyProtection="1">
      <alignment/>
      <protection hidden="1"/>
    </xf>
    <xf numFmtId="0" fontId="8" fillId="0" borderId="2" xfId="0" applyNumberFormat="1" applyFont="1" applyAlignment="1" applyProtection="1">
      <alignment/>
      <protection hidden="1"/>
    </xf>
    <xf numFmtId="0" fontId="8" fillId="0" borderId="11" xfId="0" applyNumberFormat="1" applyFont="1" applyBorder="1" applyAlignment="1" applyProtection="1">
      <alignment/>
      <protection hidden="1"/>
    </xf>
    <xf numFmtId="3" fontId="8" fillId="0" borderId="2" xfId="0" applyNumberFormat="1" applyFont="1" applyAlignment="1" applyProtection="1">
      <alignment/>
      <protection hidden="1"/>
    </xf>
    <xf numFmtId="3" fontId="8" fillId="0" borderId="12" xfId="0" applyNumberFormat="1" applyFont="1" applyAlignment="1" applyProtection="1">
      <alignment/>
      <protection hidden="1"/>
    </xf>
    <xf numFmtId="167" fontId="13" fillId="0" borderId="0" xfId="0" applyNumberFormat="1" applyFont="1" applyAlignment="1" applyProtection="1">
      <alignment horizontal="right"/>
      <protection locked="0"/>
    </xf>
    <xf numFmtId="0" fontId="24" fillId="0" borderId="0" xfId="0" applyNumberFormat="1" applyFont="1" applyAlignment="1" applyProtection="1">
      <alignment/>
      <protection hidden="1"/>
    </xf>
    <xf numFmtId="167" fontId="23" fillId="0" borderId="0" xfId="0" applyNumberFormat="1" applyFont="1" applyAlignment="1" applyProtection="1">
      <alignment/>
      <protection hidden="1"/>
    </xf>
    <xf numFmtId="0" fontId="24" fillId="0" borderId="0" xfId="0" applyNumberFormat="1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/>
      <protection hidden="1"/>
    </xf>
    <xf numFmtId="0" fontId="30" fillId="0" borderId="0" xfId="0" applyNumberFormat="1" applyFont="1" applyAlignment="1" applyProtection="1">
      <alignment/>
      <protection hidden="1"/>
    </xf>
    <xf numFmtId="0" fontId="31" fillId="0" borderId="0" xfId="0" applyNumberFormat="1" applyFont="1" applyAlignment="1" applyProtection="1">
      <alignment/>
      <protection hidden="1"/>
    </xf>
    <xf numFmtId="0" fontId="30" fillId="0" borderId="0" xfId="0" applyNumberFormat="1" applyFont="1" applyAlignment="1" applyProtection="1">
      <alignment horizontal="center"/>
      <protection hidden="1"/>
    </xf>
    <xf numFmtId="165" fontId="23" fillId="0" borderId="0" xfId="0" applyNumberFormat="1" applyFont="1" applyAlignment="1" applyProtection="1">
      <alignment horizontal="center"/>
      <protection hidden="1"/>
    </xf>
    <xf numFmtId="4" fontId="23" fillId="0" borderId="0" xfId="0" applyNumberFormat="1" applyFont="1" applyAlignment="1" applyProtection="1">
      <alignment horizontal="right"/>
      <protection hidden="1"/>
    </xf>
    <xf numFmtId="0" fontId="23" fillId="0" borderId="0" xfId="0" applyNumberFormat="1" applyFont="1" applyAlignment="1" applyProtection="1">
      <alignment horizontal="right"/>
      <protection hidden="1"/>
    </xf>
    <xf numFmtId="0" fontId="32" fillId="0" borderId="0" xfId="0" applyNumberFormat="1" applyFont="1" applyAlignment="1" applyProtection="1">
      <alignment/>
      <protection hidden="1"/>
    </xf>
    <xf numFmtId="165" fontId="29" fillId="0" borderId="0" xfId="0" applyNumberFormat="1" applyFont="1" applyAlignment="1" applyProtection="1">
      <alignment horizontal="center"/>
      <protection hidden="1"/>
    </xf>
    <xf numFmtId="165" fontId="24" fillId="0" borderId="0" xfId="0" applyNumberFormat="1" applyFont="1" applyAlignment="1" applyProtection="1">
      <alignment horizontal="center"/>
      <protection hidden="1"/>
    </xf>
    <xf numFmtId="165" fontId="30" fillId="0" borderId="0" xfId="0" applyNumberFormat="1" applyFont="1" applyAlignment="1" applyProtection="1">
      <alignment horizontal="left"/>
      <protection hidden="1"/>
    </xf>
    <xf numFmtId="165" fontId="23" fillId="0" borderId="0" xfId="0" applyNumberFormat="1" applyFont="1" applyAlignment="1" applyProtection="1">
      <alignment horizontal="left"/>
      <protection hidden="1"/>
    </xf>
    <xf numFmtId="165" fontId="30" fillId="0" borderId="0" xfId="0" applyNumberFormat="1" applyFont="1" applyAlignment="1" applyProtection="1">
      <alignment horizontal="center"/>
      <protection hidden="1"/>
    </xf>
    <xf numFmtId="1" fontId="29" fillId="0" borderId="0" xfId="0" applyNumberFormat="1" applyFont="1" applyAlignment="1" applyProtection="1">
      <alignment horizontal="center"/>
      <protection hidden="1"/>
    </xf>
    <xf numFmtId="1" fontId="24" fillId="0" borderId="0" xfId="0" applyNumberFormat="1" applyFont="1" applyAlignment="1" applyProtection="1">
      <alignment horizontal="center"/>
      <protection hidden="1"/>
    </xf>
    <xf numFmtId="1" fontId="30" fillId="0" borderId="0" xfId="0" applyNumberFormat="1" applyFont="1" applyAlignment="1" applyProtection="1">
      <alignment horizontal="center"/>
      <protection hidden="1"/>
    </xf>
    <xf numFmtId="3" fontId="29" fillId="0" borderId="0" xfId="0" applyNumberFormat="1" applyFont="1" applyAlignment="1" applyProtection="1">
      <alignment horizontal="center"/>
      <protection hidden="1"/>
    </xf>
    <xf numFmtId="3" fontId="23" fillId="0" borderId="0" xfId="0" applyNumberFormat="1" applyFont="1" applyAlignment="1" applyProtection="1">
      <alignment horizontal="center"/>
      <protection hidden="1"/>
    </xf>
    <xf numFmtId="0" fontId="23" fillId="0" borderId="10" xfId="0" applyNumberFormat="1" applyFont="1" applyBorder="1" applyAlignment="1" applyProtection="1">
      <alignment/>
      <protection hidden="1"/>
    </xf>
    <xf numFmtId="0" fontId="30" fillId="0" borderId="0" xfId="0" applyNumberFormat="1" applyFont="1" applyBorder="1" applyAlignment="1" applyProtection="1">
      <alignment/>
      <protection hidden="1"/>
    </xf>
    <xf numFmtId="0" fontId="23" fillId="0" borderId="0" xfId="0" applyNumberFormat="1" applyFont="1" applyBorder="1" applyAlignment="1" applyProtection="1">
      <alignment/>
      <protection hidden="1"/>
    </xf>
    <xf numFmtId="0" fontId="23" fillId="0" borderId="0" xfId="0" applyNumberFormat="1" applyFont="1" applyBorder="1" applyAlignment="1" applyProtection="1">
      <alignment horizontal="center"/>
      <protection hidden="1"/>
    </xf>
    <xf numFmtId="3" fontId="26" fillId="0" borderId="0" xfId="0" applyNumberFormat="1" applyFont="1" applyBorder="1" applyAlignment="1" applyProtection="1">
      <alignment/>
      <protection hidden="1"/>
    </xf>
    <xf numFmtId="0" fontId="26" fillId="0" borderId="0" xfId="0" applyNumberFormat="1" applyFont="1" applyBorder="1" applyAlignment="1" applyProtection="1">
      <alignment/>
      <protection hidden="1"/>
    </xf>
    <xf numFmtId="0" fontId="24" fillId="0" borderId="0" xfId="0" applyNumberFormat="1" applyFont="1" applyBorder="1" applyAlignment="1" applyProtection="1">
      <alignment/>
      <protection hidden="1"/>
    </xf>
    <xf numFmtId="3" fontId="29" fillId="0" borderId="0" xfId="0" applyNumberFormat="1" applyFont="1" applyBorder="1" applyAlignment="1" applyProtection="1">
      <alignment/>
      <protection hidden="1"/>
    </xf>
    <xf numFmtId="0" fontId="28" fillId="0" borderId="0" xfId="0" applyNumberFormat="1" applyFont="1" applyBorder="1" applyAlignment="1" applyProtection="1">
      <alignment/>
      <protection hidden="1"/>
    </xf>
    <xf numFmtId="3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0" fontId="24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center"/>
      <protection/>
    </xf>
    <xf numFmtId="3" fontId="29" fillId="0" borderId="0" xfId="0" applyNumberFormat="1" applyFont="1" applyBorder="1" applyAlignment="1" applyProtection="1">
      <alignment/>
      <protection/>
    </xf>
    <xf numFmtId="3" fontId="33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167" fontId="13" fillId="0" borderId="0" xfId="0" applyNumberFormat="1" applyFont="1" applyAlignment="1">
      <alignment horizontal="right"/>
    </xf>
    <xf numFmtId="0" fontId="29" fillId="0" borderId="0" xfId="0" applyNumberFormat="1" applyFont="1" applyBorder="1" applyAlignment="1" applyProtection="1">
      <alignment/>
      <protection hidden="1"/>
    </xf>
    <xf numFmtId="3" fontId="26" fillId="0" borderId="0" xfId="0" applyNumberFormat="1" applyFont="1" applyAlignment="1" applyProtection="1">
      <alignment/>
      <protection locked="0"/>
    </xf>
    <xf numFmtId="3" fontId="26" fillId="0" borderId="0" xfId="0" applyNumberFormat="1" applyFont="1" applyAlignment="1" applyProtection="1">
      <alignment/>
      <protection hidden="1"/>
    </xf>
    <xf numFmtId="3" fontId="29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3" fontId="22" fillId="0" borderId="0" xfId="0" applyNumberFormat="1" applyFont="1" applyBorder="1" applyAlignment="1" applyProtection="1">
      <alignment/>
      <protection hidden="1"/>
    </xf>
    <xf numFmtId="3" fontId="28" fillId="0" borderId="0" xfId="0" applyNumberFormat="1" applyFont="1" applyAlignment="1" applyProtection="1">
      <alignment/>
      <protection hidden="1"/>
    </xf>
    <xf numFmtId="3" fontId="23" fillId="0" borderId="0" xfId="0" applyNumberFormat="1" applyFont="1" applyAlignment="1" applyProtection="1">
      <alignment/>
      <protection hidden="1"/>
    </xf>
    <xf numFmtId="0" fontId="26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4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0" fontId="29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0" fontId="40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/>
      <protection/>
    </xf>
    <xf numFmtId="0" fontId="28" fillId="0" borderId="0" xfId="0" applyNumberFormat="1" applyFont="1" applyAlignment="1" applyProtection="1">
      <alignment/>
      <protection/>
    </xf>
    <xf numFmtId="165" fontId="29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center"/>
      <protection/>
    </xf>
    <xf numFmtId="165" fontId="24" fillId="0" borderId="0" xfId="0" applyNumberFormat="1" applyFont="1" applyAlignment="1" applyProtection="1">
      <alignment horizontal="center"/>
      <protection/>
    </xf>
    <xf numFmtId="1" fontId="29" fillId="0" borderId="0" xfId="0" applyNumberFormat="1" applyFont="1" applyAlignment="1" applyProtection="1">
      <alignment horizontal="center"/>
      <protection/>
    </xf>
    <xf numFmtId="1" fontId="24" fillId="0" borderId="0" xfId="0" applyNumberFormat="1" applyFont="1" applyAlignment="1" applyProtection="1">
      <alignment horizontal="center"/>
      <protection/>
    </xf>
    <xf numFmtId="1" fontId="30" fillId="0" borderId="0" xfId="0" applyNumberFormat="1" applyFont="1" applyAlignment="1" applyProtection="1">
      <alignment horizontal="center"/>
      <protection/>
    </xf>
    <xf numFmtId="3" fontId="28" fillId="0" borderId="10" xfId="0" applyNumberFormat="1" applyFont="1" applyBorder="1" applyAlignment="1" applyProtection="1">
      <alignment/>
      <protection/>
    </xf>
    <xf numFmtId="3" fontId="28" fillId="0" borderId="13" xfId="0" applyNumberFormat="1" applyFont="1" applyBorder="1" applyAlignment="1" applyProtection="1">
      <alignment/>
      <protection/>
    </xf>
    <xf numFmtId="0" fontId="42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center"/>
      <protection/>
    </xf>
    <xf numFmtId="3" fontId="29" fillId="0" borderId="0" xfId="0" applyNumberFormat="1" applyFont="1" applyBorder="1" applyAlignment="1" applyProtection="1">
      <alignment/>
      <protection/>
    </xf>
    <xf numFmtId="0" fontId="28" fillId="0" borderId="0" xfId="0" applyNumberFormat="1" applyFont="1" applyBorder="1" applyAlignment="1" applyProtection="1">
      <alignment/>
      <protection/>
    </xf>
    <xf numFmtId="0" fontId="29" fillId="0" borderId="0" xfId="0" applyNumberFormat="1" applyFont="1" applyBorder="1" applyAlignment="1" applyProtection="1">
      <alignment/>
      <protection/>
    </xf>
    <xf numFmtId="3" fontId="26" fillId="0" borderId="0" xfId="0" applyNumberFormat="1" applyFont="1" applyBorder="1" applyAlignment="1" applyProtection="1">
      <alignment/>
      <protection/>
    </xf>
    <xf numFmtId="0" fontId="26" fillId="0" borderId="0" xfId="0" applyNumberFormat="1" applyFont="1" applyBorder="1" applyAlignment="1" applyProtection="1">
      <alignment/>
      <protection/>
    </xf>
    <xf numFmtId="3" fontId="33" fillId="0" borderId="0" xfId="0" applyNumberFormat="1" applyFont="1" applyBorder="1" applyAlignment="1" applyProtection="1">
      <alignment/>
      <protection/>
    </xf>
    <xf numFmtId="3" fontId="33" fillId="0" borderId="0" xfId="0" applyNumberFormat="1" applyFont="1" applyBorder="1" applyAlignment="1" applyProtection="1">
      <alignment horizontal="left"/>
      <protection/>
    </xf>
    <xf numFmtId="3" fontId="26" fillId="0" borderId="0" xfId="0" applyNumberFormat="1" applyFon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3" fontId="26" fillId="0" borderId="13" xfId="0" applyNumberFormat="1" applyFont="1" applyBorder="1" applyAlignment="1" applyProtection="1">
      <alignment/>
      <protection/>
    </xf>
    <xf numFmtId="0" fontId="24" fillId="0" borderId="0" xfId="0" applyNumberFormat="1" applyFont="1" applyAlignment="1" applyProtection="1">
      <alignment horizontal="center"/>
      <protection/>
    </xf>
    <xf numFmtId="3" fontId="23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/>
      <protection/>
    </xf>
    <xf numFmtId="167" fontId="24" fillId="0" borderId="0" xfId="0" applyNumberFormat="1" applyFont="1" applyAlignment="1" applyProtection="1">
      <alignment/>
      <protection/>
    </xf>
    <xf numFmtId="167" fontId="24" fillId="0" borderId="0" xfId="0" applyNumberFormat="1" applyFont="1" applyAlignment="1" applyProtection="1">
      <alignment horizontal="center"/>
      <protection/>
    </xf>
    <xf numFmtId="167" fontId="24" fillId="0" borderId="0" xfId="0" applyNumberFormat="1" applyFont="1" applyBorder="1" applyAlignment="1" applyProtection="1">
      <alignment/>
      <protection/>
    </xf>
    <xf numFmtId="167" fontId="25" fillId="0" borderId="0" xfId="0" applyNumberFormat="1" applyFont="1" applyAlignment="1" applyProtection="1">
      <alignment/>
      <protection/>
    </xf>
    <xf numFmtId="167" fontId="30" fillId="0" borderId="0" xfId="0" applyNumberFormat="1" applyFont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167" fontId="23" fillId="0" borderId="0" xfId="0" applyNumberFormat="1" applyFont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167" fontId="24" fillId="0" borderId="14" xfId="0" applyNumberFormat="1" applyFont="1" applyAlignment="1" applyProtection="1">
      <alignment/>
      <protection/>
    </xf>
    <xf numFmtId="4" fontId="24" fillId="0" borderId="3" xfId="0" applyNumberFormat="1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167" fontId="24" fillId="0" borderId="3" xfId="0" applyNumberFormat="1" applyFont="1" applyAlignment="1" applyProtection="1">
      <alignment/>
      <protection/>
    </xf>
    <xf numFmtId="167" fontId="20" fillId="0" borderId="0" xfId="0" applyNumberFormat="1" applyFont="1" applyAlignment="1" applyProtection="1">
      <alignment/>
      <protection/>
    </xf>
    <xf numFmtId="167" fontId="21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3" fontId="26" fillId="0" borderId="0" xfId="0" applyNumberFormat="1" applyFont="1" applyBorder="1" applyAlignment="1" applyProtection="1">
      <alignment/>
      <protection locked="0"/>
    </xf>
    <xf numFmtId="3" fontId="28" fillId="0" borderId="0" xfId="0" applyNumberFormat="1" applyFont="1" applyBorder="1" applyAlignment="1" applyProtection="1">
      <alignment/>
      <protection/>
    </xf>
    <xf numFmtId="3" fontId="2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43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/>
    </xf>
    <xf numFmtId="165" fontId="19" fillId="0" borderId="0" xfId="0" applyNumberFormat="1" applyFont="1" applyAlignment="1" applyProtection="1">
      <alignment horizontal="right"/>
      <protection hidden="1"/>
    </xf>
    <xf numFmtId="168" fontId="19" fillId="0" borderId="0" xfId="0" applyNumberFormat="1" applyFont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right"/>
      <protection locked="0"/>
    </xf>
    <xf numFmtId="0" fontId="13" fillId="0" borderId="0" xfId="0" applyNumberFormat="1" applyFont="1" applyAlignment="1">
      <alignment horizontal="right"/>
    </xf>
    <xf numFmtId="165" fontId="13" fillId="0" borderId="0" xfId="0" applyNumberFormat="1" applyFont="1" applyAlignment="1" applyProtection="1">
      <alignment horizontal="right"/>
      <protection hidden="1"/>
    </xf>
    <xf numFmtId="168" fontId="13" fillId="0" borderId="0" xfId="0" applyNumberFormat="1" applyFont="1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0" fontId="7" fillId="0" borderId="0" xfId="0" applyNumberFormat="1" applyFont="1" applyBorder="1" applyAlignment="1" applyProtection="1">
      <alignment/>
      <protection hidden="1"/>
    </xf>
    <xf numFmtId="168" fontId="0" fillId="0" borderId="0" xfId="0" applyNumberFormat="1" applyFont="1" applyAlignment="1" applyProtection="1">
      <alignment horizontal="right"/>
      <protection hidden="1"/>
    </xf>
    <xf numFmtId="3" fontId="8" fillId="0" borderId="0" xfId="0" applyNumberFormat="1" applyFont="1" applyBorder="1" applyAlignment="1" applyProtection="1">
      <alignment/>
      <protection hidden="1"/>
    </xf>
    <xf numFmtId="3" fontId="5" fillId="0" borderId="0" xfId="0" applyNumberFormat="1" applyFont="1" applyBorder="1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38" fillId="0" borderId="0" xfId="0" applyNumberFormat="1" applyFont="1" applyAlignment="1" applyProtection="1">
      <alignment horizontal="center"/>
      <protection hidden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5" fillId="0" borderId="0" xfId="0" applyNumberFormat="1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 hidden="1"/>
    </xf>
    <xf numFmtId="0" fontId="2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3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26" fillId="0" borderId="0" xfId="0" applyNumberFormat="1" applyFon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74</xdr:row>
      <xdr:rowOff>0</xdr:rowOff>
    </xdr:from>
    <xdr:to>
      <xdr:col>1</xdr:col>
      <xdr:colOff>1257300</xdr:colOff>
      <xdr:row>74</xdr:row>
      <xdr:rowOff>0</xdr:rowOff>
    </xdr:to>
    <xdr:sp>
      <xdr:nvSpPr>
        <xdr:cNvPr id="1" name="Polygon 2"/>
        <xdr:cNvSpPr>
          <a:spLocks/>
        </xdr:cNvSpPr>
      </xdr:nvSpPr>
      <xdr:spPr>
        <a:xfrm>
          <a:off x="1209675" y="12877800"/>
          <a:ext cx="190500" cy="0"/>
        </a:xfrm>
        <a:custGeom>
          <a:pathLst/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1123950</xdr:colOff>
      <xdr:row>74</xdr:row>
      <xdr:rowOff>0</xdr:rowOff>
    </xdr:from>
    <xdr:to>
      <xdr:col>1</xdr:col>
      <xdr:colOff>1304925</xdr:colOff>
      <xdr:row>74</xdr:row>
      <xdr:rowOff>0</xdr:rowOff>
    </xdr:to>
    <xdr:sp>
      <xdr:nvSpPr>
        <xdr:cNvPr id="2" name="Polygon 3"/>
        <xdr:cNvSpPr>
          <a:spLocks/>
        </xdr:cNvSpPr>
      </xdr:nvSpPr>
      <xdr:spPr>
        <a:xfrm>
          <a:off x="1266825" y="12877800"/>
          <a:ext cx="180975" cy="0"/>
        </a:xfrm>
        <a:custGeom>
          <a:pathLst/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1123950</xdr:colOff>
      <xdr:row>74</xdr:row>
      <xdr:rowOff>0</xdr:rowOff>
    </xdr:from>
    <xdr:to>
      <xdr:col>1</xdr:col>
      <xdr:colOff>1304925</xdr:colOff>
      <xdr:row>74</xdr:row>
      <xdr:rowOff>0</xdr:rowOff>
    </xdr:to>
    <xdr:sp>
      <xdr:nvSpPr>
        <xdr:cNvPr id="3" name="Polygon 4"/>
        <xdr:cNvSpPr>
          <a:spLocks/>
        </xdr:cNvSpPr>
      </xdr:nvSpPr>
      <xdr:spPr>
        <a:xfrm>
          <a:off x="1266825" y="12877800"/>
          <a:ext cx="180975" cy="0"/>
        </a:xfrm>
        <a:custGeom>
          <a:pathLst/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1123950</xdr:colOff>
      <xdr:row>74</xdr:row>
      <xdr:rowOff>0</xdr:rowOff>
    </xdr:from>
    <xdr:to>
      <xdr:col>1</xdr:col>
      <xdr:colOff>1304925</xdr:colOff>
      <xdr:row>74</xdr:row>
      <xdr:rowOff>0</xdr:rowOff>
    </xdr:to>
    <xdr:sp>
      <xdr:nvSpPr>
        <xdr:cNvPr id="4" name="Polygon 2"/>
        <xdr:cNvSpPr>
          <a:spLocks/>
        </xdr:cNvSpPr>
      </xdr:nvSpPr>
      <xdr:spPr>
        <a:xfrm>
          <a:off x="1266825" y="12877800"/>
          <a:ext cx="180975" cy="0"/>
        </a:xfrm>
        <a:custGeom>
          <a:pathLst/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1123950</xdr:colOff>
      <xdr:row>74</xdr:row>
      <xdr:rowOff>0</xdr:rowOff>
    </xdr:from>
    <xdr:to>
      <xdr:col>1</xdr:col>
      <xdr:colOff>1304925</xdr:colOff>
      <xdr:row>74</xdr:row>
      <xdr:rowOff>0</xdr:rowOff>
    </xdr:to>
    <xdr:sp>
      <xdr:nvSpPr>
        <xdr:cNvPr id="5" name="Polygon 3"/>
        <xdr:cNvSpPr>
          <a:spLocks/>
        </xdr:cNvSpPr>
      </xdr:nvSpPr>
      <xdr:spPr>
        <a:xfrm>
          <a:off x="1266825" y="12877800"/>
          <a:ext cx="180975" cy="0"/>
        </a:xfrm>
        <a:custGeom>
          <a:pathLst/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1123950</xdr:colOff>
      <xdr:row>74</xdr:row>
      <xdr:rowOff>0</xdr:rowOff>
    </xdr:from>
    <xdr:to>
      <xdr:col>1</xdr:col>
      <xdr:colOff>1304925</xdr:colOff>
      <xdr:row>74</xdr:row>
      <xdr:rowOff>0</xdr:rowOff>
    </xdr:to>
    <xdr:sp>
      <xdr:nvSpPr>
        <xdr:cNvPr id="6" name="Polygon 4"/>
        <xdr:cNvSpPr>
          <a:spLocks/>
        </xdr:cNvSpPr>
      </xdr:nvSpPr>
      <xdr:spPr>
        <a:xfrm>
          <a:off x="1266825" y="12877800"/>
          <a:ext cx="180975" cy="0"/>
        </a:xfrm>
        <a:custGeom>
          <a:pathLst/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25">
      <selection activeCell="G55" sqref="G55"/>
    </sheetView>
  </sheetViews>
  <sheetFormatPr defaultColWidth="8.88671875" defaultRowHeight="15"/>
  <cols>
    <col min="1" max="1" width="1.33203125" style="0" customWidth="1"/>
  </cols>
  <sheetData>
    <row r="1" spans="1:13" ht="15.7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 t="s">
        <v>184</v>
      </c>
      <c r="M1" s="37"/>
    </row>
    <row r="2" spans="1:13" ht="15.75">
      <c r="A2" s="36" t="s">
        <v>182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>
        <f ca="1">TODAY()</f>
        <v>39271</v>
      </c>
      <c r="M2" s="37"/>
    </row>
    <row r="3" spans="1:13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>
      <c r="A4" s="37"/>
      <c r="B4" s="39" t="s">
        <v>223</v>
      </c>
      <c r="C4" s="40"/>
      <c r="D4" s="40"/>
      <c r="E4" s="37"/>
      <c r="F4" s="37"/>
      <c r="G4" s="37"/>
      <c r="H4" s="37"/>
      <c r="I4" s="37"/>
      <c r="J4" s="37"/>
      <c r="K4" s="37"/>
      <c r="L4" s="37"/>
      <c r="M4" s="37"/>
    </row>
    <row r="5" spans="1:13" ht="15.75">
      <c r="A5" s="37"/>
      <c r="B5" s="39" t="s">
        <v>224</v>
      </c>
      <c r="C5" s="40"/>
      <c r="D5" s="40"/>
      <c r="E5" s="37"/>
      <c r="F5" s="37"/>
      <c r="G5" s="37"/>
      <c r="H5" s="37"/>
      <c r="I5" s="37"/>
      <c r="J5" s="37"/>
      <c r="K5" s="37"/>
      <c r="L5" s="37"/>
      <c r="M5" s="37"/>
    </row>
    <row r="6" spans="1:13" ht="15">
      <c r="A6" s="37"/>
      <c r="B6" s="40"/>
      <c r="C6" s="40"/>
      <c r="D6" s="40"/>
      <c r="E6" s="37"/>
      <c r="F6" s="37"/>
      <c r="G6" s="37"/>
      <c r="H6" s="37"/>
      <c r="I6" s="37"/>
      <c r="J6" s="37"/>
      <c r="K6" s="37"/>
      <c r="L6" s="37"/>
      <c r="M6" s="37"/>
    </row>
    <row r="7" spans="1:13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.75">
      <c r="A19" s="37"/>
      <c r="B19" s="36" t="s">
        <v>76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5">
      <c r="A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">
      <c r="A21" s="37"/>
      <c r="B21" s="37" t="s">
        <v>222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5">
      <c r="A22" s="37"/>
      <c r="B22" s="37" t="s">
        <v>77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">
      <c r="A23" s="37"/>
      <c r="B23" s="37" t="s">
        <v>78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5">
      <c r="A24" s="37"/>
      <c r="B24" s="37" t="s">
        <v>221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37"/>
      <c r="B26" s="36" t="s">
        <v>185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5">
      <c r="A27" s="37"/>
      <c r="B27" s="37" t="s">
        <v>69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5">
      <c r="A28" s="37"/>
      <c r="B28" s="37" t="s">
        <v>70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5">
      <c r="A29" s="37"/>
      <c r="B29" s="37"/>
      <c r="C29" s="37" t="s">
        <v>71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5">
      <c r="A32" s="37"/>
      <c r="B32" s="37" t="s">
        <v>68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15">
      <c r="A39" s="37"/>
      <c r="B39" s="286" t="s">
        <v>220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5">
      <c r="A41" s="37"/>
      <c r="B41" s="41" t="s">
        <v>249</v>
      </c>
      <c r="C41" s="37"/>
      <c r="D41" s="37"/>
      <c r="E41" s="37"/>
      <c r="F41" s="37"/>
      <c r="G41" s="37"/>
      <c r="H41" s="37"/>
      <c r="I41" s="37"/>
      <c r="J41" s="37"/>
      <c r="K41" s="42" t="s">
        <v>203</v>
      </c>
      <c r="L41" s="37"/>
      <c r="M41" s="37"/>
    </row>
  </sheetData>
  <sheetProtection selectLockedCells="1"/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90" zoomScaleNormal="90" workbookViewId="0" topLeftCell="A1">
      <selection activeCell="I4" sqref="I4"/>
    </sheetView>
  </sheetViews>
  <sheetFormatPr defaultColWidth="8.88671875" defaultRowHeight="15"/>
  <cols>
    <col min="1" max="1" width="2.5546875" style="20" customWidth="1"/>
    <col min="2" max="7" width="8.88671875" style="20" customWidth="1"/>
    <col min="8" max="8" width="11.3359375" style="20" customWidth="1"/>
    <col min="9" max="9" width="12.6640625" style="20" customWidth="1"/>
    <col min="10" max="10" width="1.88671875" style="20" customWidth="1"/>
    <col min="11" max="12" width="8.88671875" style="20" customWidth="1"/>
    <col min="13" max="13" width="6.6640625" style="20" customWidth="1"/>
    <col min="14" max="14" width="14.21484375" style="20" customWidth="1"/>
    <col min="15" max="15" width="2.77734375" style="20" customWidth="1"/>
    <col min="16" max="16" width="2.6640625" style="20" customWidth="1"/>
    <col min="17" max="16384" width="8.88671875" style="20" customWidth="1"/>
  </cols>
  <sheetData>
    <row r="1" spans="1:15" ht="18">
      <c r="A1" s="45"/>
      <c r="B1" s="312" t="s">
        <v>225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4"/>
    </row>
    <row r="2" spans="1:15" ht="18">
      <c r="A2" s="65"/>
      <c r="B2" s="43"/>
      <c r="C2" s="43"/>
      <c r="D2" s="43"/>
      <c r="E2" s="315" t="s">
        <v>226</v>
      </c>
      <c r="F2" s="316"/>
      <c r="G2" s="316"/>
      <c r="H2" s="316"/>
      <c r="I2" s="316"/>
      <c r="J2" s="316"/>
      <c r="K2" s="316"/>
      <c r="L2" s="317"/>
      <c r="M2" s="43"/>
      <c r="N2" s="293">
        <f ca="1">TODAY()</f>
        <v>39271</v>
      </c>
      <c r="O2" s="18"/>
    </row>
    <row r="3" spans="1:15" ht="18.75">
      <c r="A3" s="43"/>
      <c r="B3" s="43"/>
      <c r="C3" s="43"/>
      <c r="D3" s="43"/>
      <c r="E3" s="43"/>
      <c r="F3" s="43"/>
      <c r="G3" s="46"/>
      <c r="H3" s="43"/>
      <c r="I3" s="43"/>
      <c r="J3" s="43"/>
      <c r="K3" s="43"/>
      <c r="L3" s="43"/>
      <c r="M3" s="43"/>
      <c r="N3" s="294">
        <f ca="1">NOW()</f>
        <v>39271.91831284722</v>
      </c>
      <c r="O3" s="18"/>
    </row>
    <row r="4" spans="1:15" ht="18">
      <c r="A4" s="43"/>
      <c r="B4" s="287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95" t="s">
        <v>248</v>
      </c>
      <c r="O4" s="289"/>
    </row>
    <row r="5" spans="1:15" ht="18.75">
      <c r="A5" s="43"/>
      <c r="B5" s="43"/>
      <c r="C5" s="43"/>
      <c r="D5" s="43"/>
      <c r="E5" s="43"/>
      <c r="F5" s="43"/>
      <c r="G5" s="46"/>
      <c r="H5" s="43"/>
      <c r="I5" s="43"/>
      <c r="J5" s="43"/>
      <c r="K5" s="43"/>
      <c r="L5" s="43"/>
      <c r="M5" s="43"/>
      <c r="N5" s="47"/>
      <c r="O5" s="18"/>
    </row>
    <row r="6" spans="1:15" ht="18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8"/>
    </row>
    <row r="7" spans="1:15" ht="18">
      <c r="A7" s="43" t="s">
        <v>110</v>
      </c>
      <c r="B7" s="43"/>
      <c r="C7" s="43"/>
      <c r="D7" s="43"/>
      <c r="E7" s="43"/>
      <c r="F7" s="43"/>
      <c r="G7" s="43"/>
      <c r="H7" s="43"/>
      <c r="I7" s="48">
        <v>0</v>
      </c>
      <c r="J7" s="43"/>
      <c r="K7" s="43"/>
      <c r="L7" s="43" t="s">
        <v>173</v>
      </c>
      <c r="M7" s="43"/>
      <c r="N7" s="43"/>
      <c r="O7" s="18"/>
    </row>
    <row r="8" spans="1:15" ht="18">
      <c r="A8" s="43"/>
      <c r="B8" s="43"/>
      <c r="C8" s="43"/>
      <c r="D8" s="43"/>
      <c r="E8" s="43"/>
      <c r="F8" s="43"/>
      <c r="G8" s="43"/>
      <c r="H8" s="43"/>
      <c r="I8" s="49"/>
      <c r="J8" s="43"/>
      <c r="K8" s="43"/>
      <c r="L8" s="43" t="s">
        <v>174</v>
      </c>
      <c r="M8" s="43"/>
      <c r="N8" s="43"/>
      <c r="O8" s="18"/>
    </row>
    <row r="9" spans="1:15" ht="18">
      <c r="A9" s="43" t="s">
        <v>111</v>
      </c>
      <c r="B9" s="43"/>
      <c r="C9" s="43"/>
      <c r="D9" s="43"/>
      <c r="E9" s="43"/>
      <c r="F9" s="43"/>
      <c r="G9" s="43"/>
      <c r="H9" s="43"/>
      <c r="I9" s="50">
        <v>0</v>
      </c>
      <c r="J9" s="43"/>
      <c r="K9" s="43"/>
      <c r="L9" s="43"/>
      <c r="M9" s="43"/>
      <c r="N9" s="43"/>
      <c r="O9" s="18"/>
    </row>
    <row r="10" spans="1:15" ht="18">
      <c r="A10" s="43"/>
      <c r="B10" s="43"/>
      <c r="C10" s="43"/>
      <c r="D10" s="43"/>
      <c r="E10" s="43"/>
      <c r="F10" s="43"/>
      <c r="G10" s="43"/>
      <c r="H10" s="43"/>
      <c r="I10" s="49"/>
      <c r="J10" s="43"/>
      <c r="K10" s="43"/>
      <c r="L10" s="43"/>
      <c r="M10" s="43"/>
      <c r="N10" s="43"/>
      <c r="O10" s="18"/>
    </row>
    <row r="11" spans="1:15" ht="18">
      <c r="A11" s="43" t="s">
        <v>107</v>
      </c>
      <c r="B11" s="43"/>
      <c r="C11" s="43"/>
      <c r="D11" s="43"/>
      <c r="E11" s="43"/>
      <c r="F11" s="43"/>
      <c r="G11" s="43"/>
      <c r="H11" s="43"/>
      <c r="I11" s="50">
        <v>0</v>
      </c>
      <c r="J11" s="43"/>
      <c r="K11" s="43"/>
      <c r="L11" s="43"/>
      <c r="M11" s="43"/>
      <c r="N11" s="43"/>
      <c r="O11" s="18"/>
    </row>
    <row r="12" spans="1:15" ht="18">
      <c r="A12" s="43"/>
      <c r="B12" s="43"/>
      <c r="C12" s="43"/>
      <c r="D12" s="43"/>
      <c r="E12" s="43"/>
      <c r="F12" s="43"/>
      <c r="G12" s="43"/>
      <c r="H12" s="43"/>
      <c r="I12" s="49"/>
      <c r="J12" s="43"/>
      <c r="K12" s="43"/>
      <c r="L12" s="43"/>
      <c r="M12" s="43"/>
      <c r="N12" s="43"/>
      <c r="O12" s="18"/>
    </row>
    <row r="13" spans="1:15" ht="18">
      <c r="A13" s="43" t="s">
        <v>109</v>
      </c>
      <c r="B13" s="43"/>
      <c r="C13" s="43"/>
      <c r="D13" s="43"/>
      <c r="E13" s="43"/>
      <c r="F13" s="43"/>
      <c r="G13" s="43"/>
      <c r="H13" s="43"/>
      <c r="I13" s="50">
        <v>0</v>
      </c>
      <c r="J13" s="43"/>
      <c r="K13" s="43"/>
      <c r="L13" s="43" t="s">
        <v>82</v>
      </c>
      <c r="M13" s="43"/>
      <c r="N13" s="51">
        <f>SUM(I7,I9,I13,I17,I21)</f>
        <v>0</v>
      </c>
      <c r="O13" s="18"/>
    </row>
    <row r="14" spans="1:15" ht="18.75">
      <c r="A14" s="43"/>
      <c r="B14" s="43"/>
      <c r="C14" s="43"/>
      <c r="D14" s="43"/>
      <c r="E14" s="43"/>
      <c r="F14" s="43"/>
      <c r="G14" s="43"/>
      <c r="H14" s="43"/>
      <c r="I14" s="49"/>
      <c r="J14" s="43"/>
      <c r="K14" s="43"/>
      <c r="L14" s="52" t="s">
        <v>196</v>
      </c>
      <c r="M14" s="43"/>
      <c r="N14" s="43"/>
      <c r="O14" s="18"/>
    </row>
    <row r="15" spans="1:15" ht="18">
      <c r="A15" s="43" t="s">
        <v>81</v>
      </c>
      <c r="B15" s="43"/>
      <c r="C15" s="43"/>
      <c r="D15" s="43"/>
      <c r="E15" s="43"/>
      <c r="F15" s="43"/>
      <c r="G15" s="43"/>
      <c r="H15" s="43"/>
      <c r="I15" s="50">
        <v>0</v>
      </c>
      <c r="J15" s="43"/>
      <c r="K15" s="43"/>
      <c r="L15" s="43"/>
      <c r="M15" s="43"/>
      <c r="N15" s="43"/>
      <c r="O15" s="18"/>
    </row>
    <row r="16" spans="1:15" ht="18">
      <c r="A16" s="43"/>
      <c r="B16" s="43"/>
      <c r="C16" s="43"/>
      <c r="D16" s="43"/>
      <c r="E16" s="43"/>
      <c r="F16" s="43"/>
      <c r="G16" s="43"/>
      <c r="H16" s="43"/>
      <c r="I16" s="49"/>
      <c r="J16" s="43"/>
      <c r="K16" s="43"/>
      <c r="L16" s="43"/>
      <c r="M16" s="43"/>
      <c r="N16" s="43"/>
      <c r="O16" s="18"/>
    </row>
    <row r="17" spans="1:15" ht="18">
      <c r="A17" s="43" t="s">
        <v>233</v>
      </c>
      <c r="B17" s="43"/>
      <c r="C17" s="43"/>
      <c r="D17" s="43"/>
      <c r="E17" s="43"/>
      <c r="F17" s="43"/>
      <c r="G17" s="43"/>
      <c r="H17" s="43"/>
      <c r="I17" s="50">
        <v>0</v>
      </c>
      <c r="J17" s="43"/>
      <c r="K17" s="53" t="s">
        <v>175</v>
      </c>
      <c r="L17" s="43"/>
      <c r="M17" s="43"/>
      <c r="N17" s="43"/>
      <c r="O17" s="18"/>
    </row>
    <row r="18" spans="1:15" ht="18">
      <c r="A18" s="43"/>
      <c r="B18" s="43"/>
      <c r="C18" s="43"/>
      <c r="D18" s="43"/>
      <c r="E18" s="43"/>
      <c r="F18" s="43"/>
      <c r="G18" s="43"/>
      <c r="H18" s="43"/>
      <c r="I18" s="49"/>
      <c r="J18" s="43"/>
      <c r="K18" s="43"/>
      <c r="L18" s="43"/>
      <c r="M18" s="43"/>
      <c r="N18" s="43"/>
      <c r="O18" s="18"/>
    </row>
    <row r="19" spans="1:15" ht="18">
      <c r="A19" s="43" t="s">
        <v>232</v>
      </c>
      <c r="B19" s="43"/>
      <c r="C19" s="43"/>
      <c r="D19" s="43"/>
      <c r="E19" s="43"/>
      <c r="F19" s="43"/>
      <c r="G19" s="43"/>
      <c r="H19" s="43"/>
      <c r="I19" s="50">
        <v>0</v>
      </c>
      <c r="J19" s="43"/>
      <c r="K19" s="43"/>
      <c r="L19" s="43"/>
      <c r="M19" s="43"/>
      <c r="N19" s="43"/>
      <c r="O19" s="18"/>
    </row>
    <row r="20" spans="1:15" ht="18">
      <c r="A20" s="43"/>
      <c r="B20" s="43"/>
      <c r="C20" s="43"/>
      <c r="D20" s="43"/>
      <c r="E20" s="43"/>
      <c r="F20" s="43"/>
      <c r="G20" s="43"/>
      <c r="H20" s="43"/>
      <c r="I20" s="49"/>
      <c r="J20" s="43"/>
      <c r="K20" s="43"/>
      <c r="L20" s="43"/>
      <c r="M20" s="43"/>
      <c r="N20" s="43"/>
      <c r="O20" s="18"/>
    </row>
    <row r="21" spans="1:15" ht="18">
      <c r="A21" s="43" t="s">
        <v>74</v>
      </c>
      <c r="B21" s="43"/>
      <c r="C21" s="43"/>
      <c r="D21" s="43"/>
      <c r="E21" s="43"/>
      <c r="F21" s="43"/>
      <c r="G21" s="43"/>
      <c r="H21" s="43"/>
      <c r="I21" s="50">
        <v>0</v>
      </c>
      <c r="J21" s="43"/>
      <c r="K21" s="53" t="s">
        <v>124</v>
      </c>
      <c r="L21" s="43"/>
      <c r="M21" s="43"/>
      <c r="N21" s="43"/>
      <c r="O21" s="18"/>
    </row>
    <row r="22" spans="1:15" ht="18">
      <c r="A22" s="43"/>
      <c r="B22" s="43"/>
      <c r="C22" s="43"/>
      <c r="D22" s="43"/>
      <c r="E22" s="43"/>
      <c r="F22" s="43"/>
      <c r="G22" s="43"/>
      <c r="H22" s="43"/>
      <c r="I22" s="49"/>
      <c r="J22" s="43"/>
      <c r="K22" s="43"/>
      <c r="L22" s="43"/>
      <c r="M22" s="43"/>
      <c r="N22" s="43"/>
      <c r="O22" s="18"/>
    </row>
    <row r="23" spans="1:15" ht="18">
      <c r="A23" s="43" t="s">
        <v>72</v>
      </c>
      <c r="B23" s="43"/>
      <c r="C23" s="43"/>
      <c r="D23" s="43"/>
      <c r="E23" s="43"/>
      <c r="F23" s="43"/>
      <c r="G23" s="43"/>
      <c r="H23" s="43"/>
      <c r="I23" s="50">
        <v>0</v>
      </c>
      <c r="J23" s="43"/>
      <c r="K23" s="53" t="s">
        <v>124</v>
      </c>
      <c r="L23" s="43"/>
      <c r="M23" s="43"/>
      <c r="N23" s="43"/>
      <c r="O23" s="18"/>
    </row>
    <row r="24" spans="1:15" ht="18">
      <c r="A24" s="43"/>
      <c r="B24" s="43"/>
      <c r="C24" s="43"/>
      <c r="D24" s="43"/>
      <c r="E24" s="43"/>
      <c r="F24" s="43"/>
      <c r="G24" s="43"/>
      <c r="H24" s="43"/>
      <c r="I24" s="49"/>
      <c r="J24" s="43"/>
      <c r="K24" s="53"/>
      <c r="L24" s="43"/>
      <c r="M24" s="43"/>
      <c r="N24" s="43"/>
      <c r="O24" s="18"/>
    </row>
    <row r="25" spans="1:15" ht="18">
      <c r="A25" s="43" t="s">
        <v>80</v>
      </c>
      <c r="B25" s="43"/>
      <c r="C25" s="43"/>
      <c r="D25" s="43"/>
      <c r="E25" s="43"/>
      <c r="F25" s="43"/>
      <c r="G25" s="43"/>
      <c r="H25" s="43"/>
      <c r="I25" s="50">
        <v>0</v>
      </c>
      <c r="J25" s="43"/>
      <c r="K25" s="53"/>
      <c r="L25" s="43"/>
      <c r="M25" s="43"/>
      <c r="N25" s="43"/>
      <c r="O25" s="18"/>
    </row>
    <row r="26" spans="1:15" ht="18">
      <c r="A26" s="43"/>
      <c r="B26" s="43"/>
      <c r="C26" s="43"/>
      <c r="D26" s="43"/>
      <c r="E26" s="43"/>
      <c r="F26" s="43"/>
      <c r="G26" s="43"/>
      <c r="H26" s="43"/>
      <c r="I26" s="49"/>
      <c r="J26" s="43"/>
      <c r="K26" s="43"/>
      <c r="L26" s="43"/>
      <c r="M26" s="43"/>
      <c r="N26" s="43"/>
      <c r="O26" s="18"/>
    </row>
    <row r="27" spans="1:15" ht="18">
      <c r="A27" s="43" t="s">
        <v>234</v>
      </c>
      <c r="B27" s="43"/>
      <c r="C27" s="43"/>
      <c r="D27" s="43"/>
      <c r="E27" s="43"/>
      <c r="F27" s="43"/>
      <c r="G27" s="43"/>
      <c r="H27" s="43"/>
      <c r="I27" s="54">
        <f>I44*(N27/100)</f>
        <v>2.248916812671896E-50</v>
      </c>
      <c r="J27" s="43"/>
      <c r="K27" s="55" t="s">
        <v>106</v>
      </c>
      <c r="L27" s="43"/>
      <c r="M27" s="43"/>
      <c r="N27" s="56">
        <v>3.25</v>
      </c>
      <c r="O27" s="19" t="s">
        <v>50</v>
      </c>
    </row>
    <row r="28" spans="1:15" ht="15" customHeight="1">
      <c r="A28" s="43"/>
      <c r="B28" s="43"/>
      <c r="C28" s="43"/>
      <c r="D28" s="43"/>
      <c r="E28" s="43"/>
      <c r="F28" s="43"/>
      <c r="G28" s="43"/>
      <c r="H28" s="57"/>
      <c r="I28" s="58"/>
      <c r="J28" s="59"/>
      <c r="K28" s="43"/>
      <c r="L28" s="43"/>
      <c r="M28" s="43"/>
      <c r="N28" s="44" t="s">
        <v>176</v>
      </c>
      <c r="O28" s="18"/>
    </row>
    <row r="29" spans="1:15" ht="7.5" customHeight="1">
      <c r="A29" s="43"/>
      <c r="B29" s="43"/>
      <c r="C29" s="43"/>
      <c r="D29" s="43"/>
      <c r="E29" s="43"/>
      <c r="F29" s="43"/>
      <c r="G29" s="43"/>
      <c r="H29" s="43"/>
      <c r="I29" s="60"/>
      <c r="J29" s="43"/>
      <c r="K29" s="43"/>
      <c r="L29" s="43"/>
      <c r="M29" s="43"/>
      <c r="N29" s="43"/>
      <c r="O29" s="18"/>
    </row>
    <row r="30" spans="1:15" ht="18">
      <c r="A30" s="45" t="s">
        <v>108</v>
      </c>
      <c r="B30" s="43"/>
      <c r="C30" s="43"/>
      <c r="D30" s="43"/>
      <c r="E30" s="43"/>
      <c r="F30" s="43"/>
      <c r="G30" s="43"/>
      <c r="H30" s="43"/>
      <c r="I30" s="61">
        <f>SUM(I7:I29)</f>
        <v>2.248916812671896E-50</v>
      </c>
      <c r="J30" s="43"/>
      <c r="K30" s="43"/>
      <c r="L30" s="43"/>
      <c r="M30" s="43"/>
      <c r="N30" s="43"/>
      <c r="O30" s="18"/>
    </row>
    <row r="31" spans="1:15" ht="18">
      <c r="A31" s="43"/>
      <c r="B31" s="43"/>
      <c r="C31" s="43"/>
      <c r="D31" s="43"/>
      <c r="E31" s="43"/>
      <c r="F31" s="43"/>
      <c r="G31" s="43"/>
      <c r="H31" s="43"/>
      <c r="I31" s="62"/>
      <c r="J31" s="43"/>
      <c r="K31" s="43"/>
      <c r="L31" s="43"/>
      <c r="M31" s="43"/>
      <c r="N31" s="43"/>
      <c r="O31" s="18"/>
    </row>
    <row r="32" spans="1:15" ht="18">
      <c r="A32" s="43"/>
      <c r="B32" s="43"/>
      <c r="C32" s="43"/>
      <c r="D32" s="43"/>
      <c r="E32" s="43"/>
      <c r="F32" s="43"/>
      <c r="G32" s="43"/>
      <c r="H32" s="43"/>
      <c r="I32" s="62"/>
      <c r="J32" s="43"/>
      <c r="K32" s="43"/>
      <c r="L32" s="43"/>
      <c r="M32" s="43"/>
      <c r="N32" s="43"/>
      <c r="O32" s="18"/>
    </row>
    <row r="33" spans="1:15" ht="18">
      <c r="A33" s="43" t="s">
        <v>75</v>
      </c>
      <c r="B33" s="43"/>
      <c r="C33" s="43"/>
      <c r="D33" s="43"/>
      <c r="E33" s="43"/>
      <c r="F33" s="43"/>
      <c r="G33" s="43"/>
      <c r="H33" s="43"/>
      <c r="I33" s="50">
        <v>0</v>
      </c>
      <c r="J33" s="43"/>
      <c r="K33" s="53" t="s">
        <v>79</v>
      </c>
      <c r="L33" s="43"/>
      <c r="M33" s="43"/>
      <c r="N33" s="43"/>
      <c r="O33" s="18"/>
    </row>
    <row r="34" spans="1:15" ht="18">
      <c r="A34" s="43"/>
      <c r="B34" s="43"/>
      <c r="C34" s="43"/>
      <c r="D34" s="43"/>
      <c r="E34" s="43"/>
      <c r="F34" s="43"/>
      <c r="G34" s="43"/>
      <c r="H34" s="43"/>
      <c r="I34" s="49"/>
      <c r="J34" s="43"/>
      <c r="K34" s="43"/>
      <c r="L34" s="43"/>
      <c r="M34" s="43"/>
      <c r="N34" s="43"/>
      <c r="O34" s="18"/>
    </row>
    <row r="35" spans="1:15" ht="18">
      <c r="A35" s="43" t="s">
        <v>73</v>
      </c>
      <c r="B35" s="43"/>
      <c r="C35" s="43"/>
      <c r="D35" s="43"/>
      <c r="E35" s="43"/>
      <c r="F35" s="43"/>
      <c r="G35" s="43"/>
      <c r="H35" s="43"/>
      <c r="I35" s="50">
        <v>0</v>
      </c>
      <c r="J35" s="43"/>
      <c r="K35" s="63">
        <f>IF(I35,"Type brief description here.","")</f>
      </c>
      <c r="L35" s="43"/>
      <c r="M35" s="43"/>
      <c r="N35" s="43"/>
      <c r="O35" s="18"/>
    </row>
    <row r="36" spans="1:15" ht="18">
      <c r="A36" s="43"/>
      <c r="B36" s="43"/>
      <c r="C36" s="43"/>
      <c r="D36" s="43"/>
      <c r="E36" s="43"/>
      <c r="F36" s="43"/>
      <c r="G36" s="43"/>
      <c r="H36" s="43"/>
      <c r="I36" s="49"/>
      <c r="J36" s="43"/>
      <c r="K36" s="43"/>
      <c r="L36" s="43"/>
      <c r="M36" s="43"/>
      <c r="N36" s="43"/>
      <c r="O36" s="18"/>
    </row>
    <row r="37" spans="1:15" ht="18">
      <c r="A37" s="43" t="s">
        <v>207</v>
      </c>
      <c r="B37" s="43"/>
      <c r="C37" s="43"/>
      <c r="D37" s="43"/>
      <c r="E37" s="43"/>
      <c r="F37" s="43"/>
      <c r="G37" s="43"/>
      <c r="H37" s="43"/>
      <c r="I37" s="50">
        <v>0</v>
      </c>
      <c r="J37" s="43"/>
      <c r="K37" s="63">
        <f>IF(I37,"Type brief description here.","")</f>
      </c>
      <c r="L37" s="43"/>
      <c r="M37" s="43"/>
      <c r="N37" s="43"/>
      <c r="O37" s="18"/>
    </row>
    <row r="38" spans="1:15" ht="18">
      <c r="A38" s="43"/>
      <c r="B38" s="43"/>
      <c r="C38" s="43"/>
      <c r="D38" s="43"/>
      <c r="E38" s="43"/>
      <c r="F38" s="43"/>
      <c r="G38" s="43"/>
      <c r="H38" s="43"/>
      <c r="I38" s="49"/>
      <c r="J38" s="43"/>
      <c r="K38" s="43"/>
      <c r="L38" s="43"/>
      <c r="M38" s="43"/>
      <c r="N38" s="43"/>
      <c r="O38" s="18"/>
    </row>
    <row r="39" spans="1:15" ht="18">
      <c r="A39" s="43" t="s">
        <v>123</v>
      </c>
      <c r="B39" s="43"/>
      <c r="C39" s="43"/>
      <c r="D39" s="43"/>
      <c r="E39" s="43"/>
      <c r="F39" s="43"/>
      <c r="G39" s="43"/>
      <c r="H39" s="43"/>
      <c r="I39" s="50">
        <v>0</v>
      </c>
      <c r="J39" s="43"/>
      <c r="K39" s="63">
        <f>IF(I39,"Type brief description here.","")</f>
      </c>
      <c r="L39" s="43"/>
      <c r="M39" s="43"/>
      <c r="N39" s="43"/>
      <c r="O39" s="18"/>
    </row>
    <row r="40" spans="1:15" ht="18">
      <c r="A40" s="43"/>
      <c r="B40" s="43"/>
      <c r="C40" s="43"/>
      <c r="D40" s="43"/>
      <c r="E40" s="43"/>
      <c r="F40" s="43"/>
      <c r="G40" s="43"/>
      <c r="H40" s="43"/>
      <c r="I40" s="49"/>
      <c r="J40" s="43"/>
      <c r="K40" s="43"/>
      <c r="L40" s="43"/>
      <c r="M40" s="43"/>
      <c r="N40" s="43"/>
      <c r="O40" s="18"/>
    </row>
    <row r="41" spans="1:15" ht="18">
      <c r="A41" s="43" t="s">
        <v>197</v>
      </c>
      <c r="B41" s="43"/>
      <c r="C41" s="43"/>
      <c r="D41" s="43"/>
      <c r="E41" s="43"/>
      <c r="F41" s="43"/>
      <c r="G41" s="43"/>
      <c r="H41" s="43"/>
      <c r="I41" s="50">
        <v>0</v>
      </c>
      <c r="J41" s="43"/>
      <c r="K41" s="63">
        <f>IF(I41,"Type brief description here.","")</f>
      </c>
      <c r="L41" s="43"/>
      <c r="M41" s="43"/>
      <c r="N41" s="43"/>
      <c r="O41" s="18"/>
    </row>
    <row r="42" spans="1:15" ht="7.5" customHeight="1">
      <c r="A42" s="43"/>
      <c r="B42" s="43"/>
      <c r="C42" s="43"/>
      <c r="D42" s="43"/>
      <c r="E42" s="43"/>
      <c r="F42" s="43"/>
      <c r="G42" s="43"/>
      <c r="H42" s="43"/>
      <c r="I42" s="58"/>
      <c r="J42" s="43"/>
      <c r="K42" s="43"/>
      <c r="L42" s="43"/>
      <c r="M42" s="43"/>
      <c r="N42" s="43"/>
      <c r="O42" s="18"/>
    </row>
    <row r="43" spans="1:15" ht="7.5" customHeight="1">
      <c r="A43" s="43"/>
      <c r="B43" s="43"/>
      <c r="C43" s="43"/>
      <c r="D43" s="43"/>
      <c r="E43" s="43"/>
      <c r="F43" s="43"/>
      <c r="G43" s="43"/>
      <c r="H43" s="43"/>
      <c r="I43" s="62"/>
      <c r="J43" s="43"/>
      <c r="K43" s="43"/>
      <c r="L43" s="43"/>
      <c r="M43" s="43"/>
      <c r="N43" s="43"/>
      <c r="O43" s="18"/>
    </row>
    <row r="44" spans="1:15" ht="18">
      <c r="A44" s="45" t="s">
        <v>112</v>
      </c>
      <c r="B44" s="43"/>
      <c r="C44" s="43"/>
      <c r="D44" s="43"/>
      <c r="E44" s="43"/>
      <c r="F44" s="43"/>
      <c r="G44" s="43"/>
      <c r="H44" s="43"/>
      <c r="I44" s="61">
        <f>I30-I33-I35-I37-I39</f>
        <v>2.248916812671896E-50</v>
      </c>
      <c r="J44" s="43"/>
      <c r="K44" s="43"/>
      <c r="L44" s="43"/>
      <c r="M44" s="43"/>
      <c r="N44" s="43"/>
      <c r="O44" s="18"/>
    </row>
    <row r="45" spans="1:15" ht="18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18"/>
    </row>
    <row r="46" spans="1:15" ht="18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8"/>
    </row>
    <row r="47" spans="1:15" ht="18">
      <c r="A47" s="43" t="s">
        <v>195</v>
      </c>
      <c r="B47" s="43"/>
      <c r="C47" s="43"/>
      <c r="D47" s="43"/>
      <c r="E47" s="43"/>
      <c r="F47" s="43"/>
      <c r="G47" s="43"/>
      <c r="H47" s="43"/>
      <c r="I47" s="64">
        <f>I33/I30</f>
        <v>0</v>
      </c>
      <c r="J47" s="43"/>
      <c r="K47" s="43" t="s">
        <v>214</v>
      </c>
      <c r="L47" s="43"/>
      <c r="M47" s="43"/>
      <c r="N47" s="43"/>
      <c r="O47" s="18"/>
    </row>
    <row r="48" spans="1:15" ht="18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8"/>
    </row>
    <row r="49" spans="1:15" ht="18">
      <c r="A49" s="43" t="s">
        <v>208</v>
      </c>
      <c r="B49" s="43"/>
      <c r="C49" s="43"/>
      <c r="D49" s="43"/>
      <c r="E49" s="43"/>
      <c r="F49" s="43"/>
      <c r="G49" s="43"/>
      <c r="H49" s="43"/>
      <c r="I49" s="64">
        <f>(SUM(I33:I43)/I30)</f>
        <v>0</v>
      </c>
      <c r="J49" s="43"/>
      <c r="K49" s="43"/>
      <c r="L49" s="43"/>
      <c r="M49" s="43"/>
      <c r="N49" s="43"/>
      <c r="O49" s="18"/>
    </row>
    <row r="50" spans="1:15" ht="18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18"/>
    </row>
    <row r="51" spans="1:15" ht="18">
      <c r="A51" s="45" t="s">
        <v>125</v>
      </c>
      <c r="B51" s="43"/>
      <c r="C51" s="43"/>
      <c r="D51" s="43"/>
      <c r="E51" s="43"/>
      <c r="F51" s="43"/>
      <c r="G51" s="43"/>
      <c r="H51" s="43"/>
      <c r="I51" s="61">
        <f>SUM(I33:I39)+I44</f>
        <v>2.248916812671896E-50</v>
      </c>
      <c r="J51" s="43"/>
      <c r="K51" s="43"/>
      <c r="L51" s="43"/>
      <c r="M51" s="43"/>
      <c r="N51" s="43"/>
      <c r="O51" s="18"/>
    </row>
    <row r="52" spans="1:15" ht="18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18"/>
    </row>
    <row r="53" spans="1:15" ht="18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18"/>
    </row>
    <row r="54" spans="1:15" ht="18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18"/>
    </row>
    <row r="55" spans="2:15" ht="16.5">
      <c r="B55" s="309" t="s">
        <v>235</v>
      </c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1"/>
    </row>
    <row r="56" spans="9:16" ht="16.5">
      <c r="I56" s="67"/>
      <c r="P56" s="66" t="s">
        <v>203</v>
      </c>
    </row>
  </sheetData>
  <sheetProtection password="C47A" sheet="1" objects="1" scenarios="1" selectLockedCells="1"/>
  <mergeCells count="3">
    <mergeCell ref="B55:O55"/>
    <mergeCell ref="B1:O1"/>
    <mergeCell ref="E2:L2"/>
  </mergeCells>
  <printOptions/>
  <pageMargins left="0.25" right="0.25" top="0.37" bottom="0.5" header="0" footer="0"/>
  <pageSetup fitToHeight="1" fitToWidth="1" horizontalDpi="360" verticalDpi="360" orientation="portrait" scale="70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zoomScale="90" zoomScaleNormal="90" workbookViewId="0" topLeftCell="A1">
      <selection activeCell="D8" sqref="D8"/>
    </sheetView>
  </sheetViews>
  <sheetFormatPr defaultColWidth="8.88671875" defaultRowHeight="15"/>
  <cols>
    <col min="1" max="1" width="1.77734375" style="0" customWidth="1"/>
    <col min="2" max="2" width="14.6640625" style="0" customWidth="1"/>
    <col min="3" max="3" width="19.3359375" style="0" customWidth="1"/>
    <col min="4" max="4" width="13.6640625" style="0" customWidth="1"/>
    <col min="5" max="5" width="10.3359375" style="0" customWidth="1"/>
    <col min="6" max="12" width="9.6640625" style="0" customWidth="1"/>
  </cols>
  <sheetData>
    <row r="1" spans="1:14" s="20" customFormat="1" ht="19.5">
      <c r="A1" s="68"/>
      <c r="B1" s="69"/>
      <c r="C1" s="320" t="s">
        <v>83</v>
      </c>
      <c r="D1" s="321"/>
      <c r="E1" s="321"/>
      <c r="F1" s="321"/>
      <c r="G1" s="321"/>
      <c r="H1" s="321"/>
      <c r="I1" s="321"/>
      <c r="J1" s="321"/>
      <c r="K1" s="321"/>
      <c r="L1" s="322"/>
      <c r="M1" s="70"/>
      <c r="N1" s="291" t="s">
        <v>149</v>
      </c>
    </row>
    <row r="2" spans="1:14" s="20" customFormat="1" ht="19.5">
      <c r="A2" s="72"/>
      <c r="B2" s="69"/>
      <c r="C2" s="323" t="str">
        <f>'Project Costs, Down, Loan'!E2</f>
        <v>Car Wash to Be Bought:  Type over this beginning in cell E2 at left.</v>
      </c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73">
        <f ca="1">TODAY()</f>
        <v>39271</v>
      </c>
    </row>
    <row r="3" spans="1:14" s="20" customFormat="1" ht="18.75">
      <c r="A3" s="69"/>
      <c r="B3" s="69"/>
      <c r="C3" s="69"/>
      <c r="D3" s="69"/>
      <c r="E3" s="69"/>
      <c r="F3" s="69"/>
      <c r="G3" s="69"/>
      <c r="H3" s="69"/>
      <c r="I3" s="69"/>
      <c r="J3" s="70"/>
      <c r="K3" s="71"/>
      <c r="L3" s="70"/>
      <c r="M3" s="70"/>
      <c r="N3" s="74">
        <f ca="1">NOW()</f>
        <v>39271.91831284722</v>
      </c>
    </row>
    <row r="4" spans="1:14" s="20" customFormat="1" ht="19.5">
      <c r="A4" s="72" t="s">
        <v>84</v>
      </c>
      <c r="B4" s="72"/>
      <c r="C4" s="69"/>
      <c r="D4" s="69"/>
      <c r="E4" s="69"/>
      <c r="F4" s="69"/>
      <c r="G4" s="69"/>
      <c r="H4" s="69"/>
      <c r="I4" s="69"/>
      <c r="J4" s="71"/>
      <c r="K4" s="71"/>
      <c r="L4" s="71"/>
      <c r="M4" s="70"/>
      <c r="N4" s="70"/>
    </row>
    <row r="5" spans="1:14" s="20" customFormat="1" ht="18.75">
      <c r="A5" s="69"/>
      <c r="B5" s="69"/>
      <c r="C5" s="69"/>
      <c r="D5" s="69"/>
      <c r="E5" s="69"/>
      <c r="F5" s="69"/>
      <c r="G5" s="69"/>
      <c r="H5" s="69"/>
      <c r="I5" s="69"/>
      <c r="J5" s="71"/>
      <c r="K5" s="71"/>
      <c r="L5" s="71"/>
      <c r="M5" s="70"/>
      <c r="N5" s="70"/>
    </row>
    <row r="6" spans="1:14" s="20" customFormat="1" ht="18.75">
      <c r="A6" s="69"/>
      <c r="B6" s="69" t="s">
        <v>85</v>
      </c>
      <c r="C6" s="69"/>
      <c r="D6" s="75">
        <f>'Project Costs, Down, Loan'!I44</f>
        <v>6.919744038990449E-49</v>
      </c>
      <c r="E6" s="71"/>
      <c r="F6" s="76" t="s">
        <v>216</v>
      </c>
      <c r="G6" s="71"/>
      <c r="H6" s="71"/>
      <c r="I6" s="69"/>
      <c r="J6" s="71"/>
      <c r="K6" s="71"/>
      <c r="L6" s="71"/>
      <c r="M6" s="70"/>
      <c r="N6" s="70"/>
    </row>
    <row r="7" spans="1:14" s="20" customFormat="1" ht="9.75" customHeight="1">
      <c r="A7" s="69"/>
      <c r="B7" s="71"/>
      <c r="C7" s="71"/>
      <c r="D7" s="71"/>
      <c r="E7" s="71"/>
      <c r="F7" s="69"/>
      <c r="G7" s="71"/>
      <c r="H7" s="71"/>
      <c r="I7" s="77"/>
      <c r="J7" s="71"/>
      <c r="K7" s="71"/>
      <c r="L7" s="71"/>
      <c r="M7" s="70"/>
      <c r="N7" s="70"/>
    </row>
    <row r="8" spans="1:14" s="20" customFormat="1" ht="18.75">
      <c r="A8" s="69"/>
      <c r="B8" s="69" t="s">
        <v>86</v>
      </c>
      <c r="C8" s="69"/>
      <c r="D8" s="93">
        <v>8.25</v>
      </c>
      <c r="E8" s="69" t="s">
        <v>50</v>
      </c>
      <c r="F8" s="71" t="s">
        <v>87</v>
      </c>
      <c r="G8" s="71"/>
      <c r="H8" s="71"/>
      <c r="I8" s="71"/>
      <c r="J8" s="71"/>
      <c r="K8" s="71"/>
      <c r="L8" s="71"/>
      <c r="M8" s="70"/>
      <c r="N8" s="70"/>
    </row>
    <row r="9" spans="1:14" s="20" customFormat="1" ht="9.75" customHeight="1">
      <c r="A9" s="69"/>
      <c r="B9" s="71"/>
      <c r="C9" s="71"/>
      <c r="D9" s="71"/>
      <c r="E9" s="71"/>
      <c r="F9" s="69"/>
      <c r="G9" s="71"/>
      <c r="H9" s="71"/>
      <c r="I9" s="77"/>
      <c r="J9" s="71"/>
      <c r="K9" s="71"/>
      <c r="L9" s="71"/>
      <c r="M9" s="70"/>
      <c r="N9" s="70"/>
    </row>
    <row r="10" spans="1:14" s="20" customFormat="1" ht="18.75">
      <c r="A10" s="69"/>
      <c r="B10" s="69" t="s">
        <v>88</v>
      </c>
      <c r="C10" s="69"/>
      <c r="D10" s="94">
        <v>20</v>
      </c>
      <c r="E10" s="69" t="s">
        <v>89</v>
      </c>
      <c r="F10" s="69" t="s">
        <v>183</v>
      </c>
      <c r="G10" s="69"/>
      <c r="H10" s="69"/>
      <c r="I10" s="69"/>
      <c r="J10" s="71"/>
      <c r="K10" s="71"/>
      <c r="L10" s="71"/>
      <c r="M10" s="70"/>
      <c r="N10" s="70"/>
    </row>
    <row r="11" spans="1:14" s="20" customFormat="1" ht="9.75" customHeight="1">
      <c r="A11" s="69"/>
      <c r="B11" s="71"/>
      <c r="C11" s="71"/>
      <c r="D11" s="71"/>
      <c r="E11" s="71"/>
      <c r="F11" s="69"/>
      <c r="G11" s="71"/>
      <c r="H11" s="71"/>
      <c r="I11" s="77"/>
      <c r="J11" s="71"/>
      <c r="K11" s="71"/>
      <c r="L11" s="71"/>
      <c r="M11" s="70"/>
      <c r="N11" s="70"/>
    </row>
    <row r="12" spans="1:14" s="20" customFormat="1" ht="18.75">
      <c r="A12" s="69"/>
      <c r="B12" s="69" t="s">
        <v>198</v>
      </c>
      <c r="C12" s="69"/>
      <c r="D12" s="69">
        <f>+D10*12</f>
        <v>240</v>
      </c>
      <c r="E12" s="69" t="s">
        <v>92</v>
      </c>
      <c r="F12" s="76" t="s">
        <v>215</v>
      </c>
      <c r="G12" s="78"/>
      <c r="H12" s="78"/>
      <c r="I12" s="78"/>
      <c r="J12" s="71"/>
      <c r="K12" s="71"/>
      <c r="L12" s="71"/>
      <c r="M12" s="70"/>
      <c r="N12" s="70"/>
    </row>
    <row r="13" spans="1:14" s="20" customFormat="1" ht="9.75" customHeight="1">
      <c r="A13" s="69"/>
      <c r="B13" s="71"/>
      <c r="C13" s="71"/>
      <c r="D13" s="71"/>
      <c r="E13" s="71"/>
      <c r="F13" s="69"/>
      <c r="G13" s="71"/>
      <c r="H13" s="71"/>
      <c r="I13" s="77"/>
      <c r="J13" s="71"/>
      <c r="K13" s="71"/>
      <c r="L13" s="71"/>
      <c r="M13" s="70"/>
      <c r="N13" s="70"/>
    </row>
    <row r="14" spans="1:14" s="20" customFormat="1" ht="18.75">
      <c r="A14" s="69"/>
      <c r="B14" s="69" t="s">
        <v>93</v>
      </c>
      <c r="C14" s="69"/>
      <c r="D14" s="79">
        <f>(PMT(((+D8)/100)/12,(+D12),-(+D6)))</f>
        <v>5.896076218406679E-51</v>
      </c>
      <c r="E14" s="71"/>
      <c r="F14" s="69" t="s">
        <v>210</v>
      </c>
      <c r="G14" s="69"/>
      <c r="H14" s="69"/>
      <c r="I14" s="69"/>
      <c r="J14" s="71"/>
      <c r="K14" s="71"/>
      <c r="L14" s="71"/>
      <c r="M14" s="70"/>
      <c r="N14" s="70"/>
    </row>
    <row r="15" spans="1:14" s="20" customFormat="1" ht="9.75" customHeight="1">
      <c r="A15" s="69"/>
      <c r="B15" s="71"/>
      <c r="C15" s="71"/>
      <c r="D15" s="71"/>
      <c r="E15" s="71"/>
      <c r="F15" s="69"/>
      <c r="G15" s="71"/>
      <c r="H15" s="71"/>
      <c r="I15" s="77"/>
      <c r="J15" s="71"/>
      <c r="K15" s="71"/>
      <c r="L15" s="71"/>
      <c r="M15" s="70"/>
      <c r="N15" s="70"/>
    </row>
    <row r="16" spans="1:14" s="20" customFormat="1" ht="18.75">
      <c r="A16" s="69"/>
      <c r="B16" s="69" t="s">
        <v>94</v>
      </c>
      <c r="C16" s="69"/>
      <c r="D16" s="79">
        <f>D14*12</f>
        <v>7.075291462088014E-50</v>
      </c>
      <c r="E16" s="69"/>
      <c r="F16" s="69" t="s">
        <v>211</v>
      </c>
      <c r="G16" s="71"/>
      <c r="H16" s="69"/>
      <c r="I16" s="69"/>
      <c r="J16" s="71"/>
      <c r="K16" s="71"/>
      <c r="L16" s="71"/>
      <c r="M16" s="70"/>
      <c r="N16" s="70"/>
    </row>
    <row r="17" spans="1:14" s="20" customFormat="1" ht="9.75" customHeight="1">
      <c r="A17" s="69"/>
      <c r="B17" s="71"/>
      <c r="C17" s="71"/>
      <c r="D17" s="71"/>
      <c r="E17" s="71"/>
      <c r="F17" s="69"/>
      <c r="G17" s="71"/>
      <c r="H17" s="71"/>
      <c r="I17" s="77"/>
      <c r="J17" s="71"/>
      <c r="K17" s="71"/>
      <c r="L17" s="71"/>
      <c r="M17" s="70"/>
      <c r="N17" s="70"/>
    </row>
    <row r="18" spans="1:14" s="20" customFormat="1" ht="18.75">
      <c r="A18" s="69"/>
      <c r="B18" s="69" t="s">
        <v>96</v>
      </c>
      <c r="C18" s="69"/>
      <c r="D18" s="79">
        <f>CUMIPMT((D8/100)/12,D12,D6,1,12,0)*-1</f>
        <v>5.655915307088664E-50</v>
      </c>
      <c r="E18" s="80"/>
      <c r="F18" s="69"/>
      <c r="G18" s="69"/>
      <c r="H18" s="69"/>
      <c r="I18" s="69"/>
      <c r="J18" s="71"/>
      <c r="K18" s="71"/>
      <c r="L18" s="71"/>
      <c r="M18" s="70"/>
      <c r="N18" s="70"/>
    </row>
    <row r="19" spans="1:14" s="20" customFormat="1" ht="9.75" customHeight="1">
      <c r="A19" s="69"/>
      <c r="B19" s="71"/>
      <c r="C19" s="71"/>
      <c r="D19" s="71"/>
      <c r="E19" s="71"/>
      <c r="F19" s="69"/>
      <c r="G19" s="71"/>
      <c r="H19" s="71"/>
      <c r="I19" s="77"/>
      <c r="J19" s="71"/>
      <c r="K19" s="71"/>
      <c r="L19" s="71"/>
      <c r="M19" s="70"/>
      <c r="N19" s="70"/>
    </row>
    <row r="20" spans="1:14" s="20" customFormat="1" ht="18.75">
      <c r="A20" s="69"/>
      <c r="B20" s="69" t="s">
        <v>97</v>
      </c>
      <c r="C20" s="69"/>
      <c r="D20" s="79">
        <f>CUMPRINC((+D8/100)/12,+D12,D6,1,12,0)*-1</f>
        <v>1.4193761549993397E-50</v>
      </c>
      <c r="E20" s="69"/>
      <c r="F20" s="69"/>
      <c r="G20" s="69"/>
      <c r="H20" s="69"/>
      <c r="I20" s="69"/>
      <c r="J20" s="71"/>
      <c r="K20" s="71"/>
      <c r="L20" s="71"/>
      <c r="M20" s="70"/>
      <c r="N20" s="70"/>
    </row>
    <row r="21" spans="1:14" s="20" customFormat="1" ht="9.75" customHeight="1">
      <c r="A21" s="69"/>
      <c r="B21" s="71"/>
      <c r="C21" s="71"/>
      <c r="D21" s="71"/>
      <c r="E21" s="71"/>
      <c r="F21" s="69"/>
      <c r="G21" s="71"/>
      <c r="H21" s="71"/>
      <c r="I21" s="77"/>
      <c r="J21" s="71"/>
      <c r="K21" s="71"/>
      <c r="L21" s="71"/>
      <c r="M21" s="70"/>
      <c r="N21" s="70"/>
    </row>
    <row r="22" spans="1:14" s="20" customFormat="1" ht="18.75">
      <c r="A22" s="69"/>
      <c r="B22" s="69" t="s">
        <v>98</v>
      </c>
      <c r="C22" s="69"/>
      <c r="D22" s="79">
        <f>-CUMIPMT((+D8/100)/12,D12,+D6,13,24,0)</f>
        <v>5.534285928860881E-50</v>
      </c>
      <c r="E22" s="69"/>
      <c r="F22" s="69"/>
      <c r="G22" s="69"/>
      <c r="H22" s="69"/>
      <c r="I22" s="69"/>
      <c r="J22" s="71"/>
      <c r="K22" s="71"/>
      <c r="L22" s="71"/>
      <c r="M22" s="70"/>
      <c r="N22" s="70"/>
    </row>
    <row r="23" spans="1:14" s="20" customFormat="1" ht="9.75" customHeight="1">
      <c r="A23" s="69"/>
      <c r="B23" s="71"/>
      <c r="C23" s="71"/>
      <c r="D23" s="71"/>
      <c r="E23" s="71"/>
      <c r="F23" s="69"/>
      <c r="G23" s="71"/>
      <c r="H23" s="71"/>
      <c r="I23" s="77"/>
      <c r="J23" s="71"/>
      <c r="K23" s="71"/>
      <c r="L23" s="71"/>
      <c r="M23" s="70"/>
      <c r="N23" s="70"/>
    </row>
    <row r="24" spans="1:14" s="20" customFormat="1" ht="18.75">
      <c r="A24" s="69"/>
      <c r="B24" s="69" t="s">
        <v>99</v>
      </c>
      <c r="C24" s="69"/>
      <c r="D24" s="79">
        <f>-CUMPRINC((+D8/100)/12,+D12,D6,13,24,0)</f>
        <v>1.5410055332271228E-50</v>
      </c>
      <c r="E24" s="69"/>
      <c r="F24" s="69"/>
      <c r="G24" s="69"/>
      <c r="H24" s="69"/>
      <c r="I24" s="69"/>
      <c r="J24" s="71"/>
      <c r="K24" s="71"/>
      <c r="L24" s="71"/>
      <c r="M24" s="70"/>
      <c r="N24" s="70"/>
    </row>
    <row r="25" spans="1:14" s="20" customFormat="1" ht="18.75">
      <c r="A25" s="69"/>
      <c r="B25" s="69"/>
      <c r="C25" s="69"/>
      <c r="D25" s="81"/>
      <c r="E25" s="69"/>
      <c r="F25" s="69"/>
      <c r="G25" s="69"/>
      <c r="H25" s="69"/>
      <c r="I25" s="69"/>
      <c r="J25" s="71"/>
      <c r="K25" s="71"/>
      <c r="L25" s="71"/>
      <c r="M25" s="70"/>
      <c r="N25" s="70"/>
    </row>
    <row r="26" spans="1:14" s="20" customFormat="1" ht="19.5">
      <c r="A26" s="72" t="s">
        <v>100</v>
      </c>
      <c r="B26" s="69"/>
      <c r="C26" s="69"/>
      <c r="D26" s="69"/>
      <c r="E26" s="69"/>
      <c r="F26" s="69"/>
      <c r="G26" s="69"/>
      <c r="H26" s="69"/>
      <c r="I26" s="69"/>
      <c r="J26" s="71"/>
      <c r="K26" s="71"/>
      <c r="L26" s="71"/>
      <c r="M26" s="70"/>
      <c r="N26" s="70"/>
    </row>
    <row r="27" spans="1:14" s="20" customFormat="1" ht="18.75">
      <c r="A27" s="69"/>
      <c r="B27" s="69"/>
      <c r="C27" s="69"/>
      <c r="D27" s="69"/>
      <c r="E27" s="69"/>
      <c r="F27" s="69"/>
      <c r="G27" s="69"/>
      <c r="H27" s="69"/>
      <c r="I27" s="69"/>
      <c r="J27" s="71"/>
      <c r="K27" s="71"/>
      <c r="L27" s="71"/>
      <c r="M27" s="70"/>
      <c r="N27" s="70"/>
    </row>
    <row r="28" spans="1:14" s="20" customFormat="1" ht="18.75">
      <c r="A28" s="69"/>
      <c r="B28" s="69" t="s">
        <v>85</v>
      </c>
      <c r="C28" s="69"/>
      <c r="D28" s="75">
        <f>'Project Costs, Down, Loan'!I35</f>
        <v>0</v>
      </c>
      <c r="E28" s="71"/>
      <c r="F28" s="76" t="s">
        <v>216</v>
      </c>
      <c r="G28" s="71"/>
      <c r="H28" s="71"/>
      <c r="I28" s="69"/>
      <c r="J28" s="71"/>
      <c r="K28" s="71"/>
      <c r="L28" s="71"/>
      <c r="M28" s="70"/>
      <c r="N28" s="70"/>
    </row>
    <row r="29" spans="1:14" s="20" customFormat="1" ht="9.75" customHeight="1">
      <c r="A29" s="69"/>
      <c r="B29" s="71"/>
      <c r="C29" s="71"/>
      <c r="D29" s="71"/>
      <c r="E29" s="71"/>
      <c r="F29" s="69"/>
      <c r="G29" s="71"/>
      <c r="H29" s="71"/>
      <c r="I29" s="77"/>
      <c r="J29" s="71"/>
      <c r="K29" s="71"/>
      <c r="L29" s="71"/>
      <c r="M29" s="70"/>
      <c r="N29" s="70"/>
    </row>
    <row r="30" spans="1:14" s="20" customFormat="1" ht="18.75">
      <c r="A30" s="69"/>
      <c r="B30" s="69" t="s">
        <v>86</v>
      </c>
      <c r="C30" s="69"/>
      <c r="D30" s="93">
        <v>8.25</v>
      </c>
      <c r="E30" s="69" t="s">
        <v>50</v>
      </c>
      <c r="F30" s="71" t="s">
        <v>87</v>
      </c>
      <c r="G30" s="71"/>
      <c r="H30" s="71"/>
      <c r="I30" s="69"/>
      <c r="J30" s="71"/>
      <c r="K30" s="71"/>
      <c r="L30" s="71"/>
      <c r="M30" s="70"/>
      <c r="N30" s="70"/>
    </row>
    <row r="31" spans="1:14" s="20" customFormat="1" ht="9.75" customHeight="1">
      <c r="A31" s="69"/>
      <c r="B31" s="71"/>
      <c r="C31" s="71"/>
      <c r="D31" s="71"/>
      <c r="E31" s="71"/>
      <c r="F31" s="69"/>
      <c r="G31" s="71"/>
      <c r="H31" s="71"/>
      <c r="I31" s="77"/>
      <c r="J31" s="71"/>
      <c r="K31" s="71"/>
      <c r="L31" s="71"/>
      <c r="M31" s="70"/>
      <c r="N31" s="70"/>
    </row>
    <row r="32" spans="1:14" s="20" customFormat="1" ht="18.75">
      <c r="A32" s="69"/>
      <c r="B32" s="69" t="s">
        <v>88</v>
      </c>
      <c r="C32" s="69"/>
      <c r="D32" s="94">
        <v>20</v>
      </c>
      <c r="E32" s="69" t="s">
        <v>89</v>
      </c>
      <c r="F32" s="69" t="s">
        <v>90</v>
      </c>
      <c r="G32" s="69"/>
      <c r="H32" s="69"/>
      <c r="I32" s="69"/>
      <c r="J32" s="71"/>
      <c r="K32" s="71"/>
      <c r="L32" s="71"/>
      <c r="M32" s="70"/>
      <c r="N32" s="70"/>
    </row>
    <row r="33" spans="1:14" s="20" customFormat="1" ht="9.75" customHeight="1">
      <c r="A33" s="69"/>
      <c r="B33" s="71"/>
      <c r="C33" s="71"/>
      <c r="D33" s="71"/>
      <c r="E33" s="71"/>
      <c r="F33" s="69"/>
      <c r="G33" s="71"/>
      <c r="H33" s="71"/>
      <c r="I33" s="77"/>
      <c r="J33" s="71"/>
      <c r="K33" s="71"/>
      <c r="L33" s="71"/>
      <c r="M33" s="70"/>
      <c r="N33" s="70"/>
    </row>
    <row r="34" spans="1:14" s="20" customFormat="1" ht="18.75">
      <c r="A34" s="69"/>
      <c r="B34" s="69" t="s">
        <v>91</v>
      </c>
      <c r="C34" s="69"/>
      <c r="D34" s="69">
        <f>+D32*12</f>
        <v>240</v>
      </c>
      <c r="E34" s="69" t="s">
        <v>92</v>
      </c>
      <c r="F34" s="76" t="s">
        <v>215</v>
      </c>
      <c r="G34" s="78"/>
      <c r="H34" s="78"/>
      <c r="I34" s="69"/>
      <c r="J34" s="71"/>
      <c r="K34" s="71"/>
      <c r="L34" s="71"/>
      <c r="M34" s="70"/>
      <c r="N34" s="70"/>
    </row>
    <row r="35" spans="1:14" s="20" customFormat="1" ht="9.75" customHeight="1">
      <c r="A35" s="69"/>
      <c r="B35" s="71"/>
      <c r="C35" s="71"/>
      <c r="D35" s="71"/>
      <c r="E35" s="71"/>
      <c r="F35" s="69"/>
      <c r="G35" s="71"/>
      <c r="H35" s="71"/>
      <c r="I35" s="77"/>
      <c r="J35" s="71"/>
      <c r="K35" s="71"/>
      <c r="L35" s="71"/>
      <c r="M35" s="70"/>
      <c r="N35" s="70"/>
    </row>
    <row r="36" spans="1:14" s="20" customFormat="1" ht="18.75">
      <c r="A36" s="69"/>
      <c r="B36" s="69" t="s">
        <v>93</v>
      </c>
      <c r="C36" s="69"/>
      <c r="D36" s="79">
        <f>(PMT(((+D30)/100)/12,(+D34),-(+D28)))</f>
        <v>0</v>
      </c>
      <c r="E36" s="69"/>
      <c r="F36" s="69" t="s">
        <v>209</v>
      </c>
      <c r="G36" s="69"/>
      <c r="H36" s="69"/>
      <c r="I36" s="69"/>
      <c r="J36" s="71"/>
      <c r="K36" s="71"/>
      <c r="L36" s="71"/>
      <c r="M36" s="70"/>
      <c r="N36" s="70"/>
    </row>
    <row r="37" spans="1:14" s="20" customFormat="1" ht="9.75" customHeight="1">
      <c r="A37" s="69"/>
      <c r="B37" s="71"/>
      <c r="C37" s="71"/>
      <c r="D37" s="71"/>
      <c r="E37" s="71"/>
      <c r="F37" s="69"/>
      <c r="G37" s="71"/>
      <c r="H37" s="71"/>
      <c r="I37" s="77"/>
      <c r="J37" s="71"/>
      <c r="K37" s="71"/>
      <c r="L37" s="71"/>
      <c r="M37" s="70"/>
      <c r="N37" s="70"/>
    </row>
    <row r="38" spans="1:14" s="20" customFormat="1" ht="18.75">
      <c r="A38" s="69"/>
      <c r="B38" s="69" t="s">
        <v>94</v>
      </c>
      <c r="C38" s="69"/>
      <c r="D38" s="79">
        <f>D36*12</f>
        <v>0</v>
      </c>
      <c r="E38" s="69"/>
      <c r="F38" s="69" t="s">
        <v>211</v>
      </c>
      <c r="G38" s="71"/>
      <c r="H38" s="69"/>
      <c r="I38" s="69"/>
      <c r="J38" s="71"/>
      <c r="K38" s="71"/>
      <c r="L38" s="71"/>
      <c r="M38" s="70"/>
      <c r="N38" s="70"/>
    </row>
    <row r="39" spans="1:14" s="20" customFormat="1" ht="9.75" customHeight="1">
      <c r="A39" s="69"/>
      <c r="B39" s="71"/>
      <c r="C39" s="71"/>
      <c r="D39" s="71"/>
      <c r="E39" s="71"/>
      <c r="F39" s="69"/>
      <c r="G39" s="71"/>
      <c r="H39" s="71"/>
      <c r="I39" s="77"/>
      <c r="J39" s="71"/>
      <c r="K39" s="71"/>
      <c r="L39" s="71"/>
      <c r="M39" s="70"/>
      <c r="N39" s="70"/>
    </row>
    <row r="40" spans="1:14" s="20" customFormat="1" ht="18.75">
      <c r="A40" s="69"/>
      <c r="B40" s="69" t="s">
        <v>96</v>
      </c>
      <c r="C40" s="69"/>
      <c r="D40" s="79">
        <f>IF($D$28&gt;0,(CUMIPMT((+$D$30/100)/12,$D$34,$D$28,1,12,0)*-1),0)</f>
        <v>0</v>
      </c>
      <c r="E40" s="69"/>
      <c r="F40" s="65"/>
      <c r="G40" s="69"/>
      <c r="H40" s="69"/>
      <c r="I40" s="69"/>
      <c r="J40" s="71"/>
      <c r="K40" s="71"/>
      <c r="L40" s="71"/>
      <c r="M40" s="70"/>
      <c r="N40" s="70"/>
    </row>
    <row r="41" spans="1:14" s="20" customFormat="1" ht="9.75" customHeight="1">
      <c r="A41" s="69"/>
      <c r="B41" s="71"/>
      <c r="C41" s="71"/>
      <c r="D41" s="71"/>
      <c r="E41" s="71"/>
      <c r="F41" s="69"/>
      <c r="G41" s="71"/>
      <c r="H41" s="71"/>
      <c r="I41" s="77"/>
      <c r="J41" s="71"/>
      <c r="K41" s="71"/>
      <c r="L41" s="71"/>
      <c r="M41" s="70"/>
      <c r="N41" s="70"/>
    </row>
    <row r="42" spans="1:14" s="20" customFormat="1" ht="18.75">
      <c r="A42" s="69"/>
      <c r="B42" s="69" t="s">
        <v>97</v>
      </c>
      <c r="C42" s="69"/>
      <c r="D42" s="79">
        <f>IF($D$28&gt;0,(CUMPRINC((+$D$30/100)/12,$D$34,$D$28,1,12,0)*-1),0)</f>
        <v>0</v>
      </c>
      <c r="E42" s="82"/>
      <c r="F42" s="69"/>
      <c r="G42" s="69"/>
      <c r="H42" s="69"/>
      <c r="I42" s="69"/>
      <c r="J42" s="71"/>
      <c r="K42" s="71"/>
      <c r="L42" s="71"/>
      <c r="M42" s="70"/>
      <c r="N42" s="70"/>
    </row>
    <row r="43" spans="1:14" s="20" customFormat="1" ht="9.75" customHeight="1">
      <c r="A43" s="69"/>
      <c r="B43" s="71"/>
      <c r="C43" s="71"/>
      <c r="D43" s="71"/>
      <c r="E43" s="71"/>
      <c r="F43" s="69"/>
      <c r="G43" s="71"/>
      <c r="H43" s="71"/>
      <c r="I43" s="77"/>
      <c r="J43" s="71"/>
      <c r="K43" s="71"/>
      <c r="L43" s="71"/>
      <c r="M43" s="70"/>
      <c r="N43" s="70"/>
    </row>
    <row r="44" spans="1:14" s="20" customFormat="1" ht="18.75">
      <c r="A44" s="69"/>
      <c r="B44" s="69" t="s">
        <v>98</v>
      </c>
      <c r="C44" s="69"/>
      <c r="D44" s="79">
        <f>IF($D$28&gt;0,(CUMIPMT((+$D$30/100)/12,$D$34,$D$28,13,24,0)*-1),0)</f>
        <v>0</v>
      </c>
      <c r="E44" s="69"/>
      <c r="F44" s="69"/>
      <c r="G44" s="69"/>
      <c r="H44" s="69"/>
      <c r="I44" s="69"/>
      <c r="J44" s="71"/>
      <c r="K44" s="71"/>
      <c r="L44" s="71"/>
      <c r="M44" s="70"/>
      <c r="N44" s="70"/>
    </row>
    <row r="45" spans="1:14" s="20" customFormat="1" ht="9.75" customHeight="1">
      <c r="A45" s="69"/>
      <c r="B45" s="71"/>
      <c r="C45" s="71"/>
      <c r="D45" s="71"/>
      <c r="E45" s="71"/>
      <c r="F45" s="69"/>
      <c r="G45" s="71"/>
      <c r="H45" s="71"/>
      <c r="I45" s="77"/>
      <c r="J45" s="71"/>
      <c r="K45" s="71"/>
      <c r="L45" s="71"/>
      <c r="M45" s="70"/>
      <c r="N45" s="70"/>
    </row>
    <row r="46" spans="1:14" s="20" customFormat="1" ht="18.75">
      <c r="A46" s="71"/>
      <c r="B46" s="69" t="s">
        <v>99</v>
      </c>
      <c r="C46" s="69"/>
      <c r="D46" s="79">
        <f>IF($D$28&gt;0,(CUMPRINC((+$D$30/100)/12,$D$34,$D$28,13,24,0)*-1),0)</f>
        <v>0</v>
      </c>
      <c r="E46" s="69"/>
      <c r="F46" s="69"/>
      <c r="G46" s="69"/>
      <c r="H46" s="69"/>
      <c r="I46" s="71"/>
      <c r="J46" s="71"/>
      <c r="K46" s="71"/>
      <c r="L46" s="71"/>
      <c r="M46" s="70"/>
      <c r="N46" s="70"/>
    </row>
    <row r="47" spans="1:14" s="20" customFormat="1" ht="18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0"/>
      <c r="N47" s="70"/>
    </row>
    <row r="48" spans="1:14" s="20" customFormat="1" ht="19.5">
      <c r="A48" s="72" t="s">
        <v>218</v>
      </c>
      <c r="B48" s="69"/>
      <c r="C48" s="69"/>
      <c r="D48" s="71"/>
      <c r="E48" s="71"/>
      <c r="F48" s="69" t="s">
        <v>128</v>
      </c>
      <c r="G48" s="71"/>
      <c r="H48" s="69"/>
      <c r="I48" s="69"/>
      <c r="J48" s="71"/>
      <c r="K48" s="71"/>
      <c r="L48" s="71"/>
      <c r="M48" s="70"/>
      <c r="N48" s="70"/>
    </row>
    <row r="49" spans="1:14" s="20" customFormat="1" ht="19.5">
      <c r="A49" s="83"/>
      <c r="B49" s="69"/>
      <c r="C49" s="69"/>
      <c r="D49" s="69"/>
      <c r="E49" s="69"/>
      <c r="F49" s="69"/>
      <c r="G49" s="71"/>
      <c r="H49" s="69"/>
      <c r="I49" s="69"/>
      <c r="J49" s="71"/>
      <c r="K49" s="71"/>
      <c r="L49" s="71"/>
      <c r="M49" s="70"/>
      <c r="N49" s="70"/>
    </row>
    <row r="50" spans="1:14" s="20" customFormat="1" ht="18.75">
      <c r="A50" s="71"/>
      <c r="B50" s="69" t="s">
        <v>85</v>
      </c>
      <c r="C50" s="69"/>
      <c r="D50" s="75">
        <f>'Project Costs, Down, Loan'!I37</f>
        <v>0</v>
      </c>
      <c r="E50" s="71"/>
      <c r="F50" s="76" t="s">
        <v>216</v>
      </c>
      <c r="G50" s="71"/>
      <c r="H50" s="71"/>
      <c r="I50" s="71"/>
      <c r="J50" s="71"/>
      <c r="K50" s="71"/>
      <c r="L50" s="71"/>
      <c r="M50" s="70"/>
      <c r="N50" s="70"/>
    </row>
    <row r="51" spans="1:14" s="20" customFormat="1" ht="9.75" customHeight="1">
      <c r="A51" s="69"/>
      <c r="B51" s="71"/>
      <c r="C51" s="71"/>
      <c r="D51" s="71"/>
      <c r="E51" s="71"/>
      <c r="F51" s="69"/>
      <c r="G51" s="71"/>
      <c r="H51" s="71"/>
      <c r="I51" s="77"/>
      <c r="J51" s="71"/>
      <c r="K51" s="71"/>
      <c r="L51" s="71"/>
      <c r="M51" s="70"/>
      <c r="N51" s="70"/>
    </row>
    <row r="52" spans="1:14" s="20" customFormat="1" ht="18.75">
      <c r="A52" s="71"/>
      <c r="B52" s="69" t="s">
        <v>86</v>
      </c>
      <c r="C52" s="69"/>
      <c r="D52" s="93">
        <v>8.25</v>
      </c>
      <c r="E52" s="69" t="s">
        <v>50</v>
      </c>
      <c r="F52" s="71" t="s">
        <v>101</v>
      </c>
      <c r="G52" s="71"/>
      <c r="H52" s="71"/>
      <c r="I52" s="71"/>
      <c r="J52" s="71"/>
      <c r="K52" s="71"/>
      <c r="L52" s="71"/>
      <c r="M52" s="70"/>
      <c r="N52" s="70"/>
    </row>
    <row r="53" spans="1:14" s="20" customFormat="1" ht="9.75" customHeight="1">
      <c r="A53" s="69"/>
      <c r="B53" s="71"/>
      <c r="C53" s="71"/>
      <c r="D53" s="71"/>
      <c r="E53" s="71"/>
      <c r="F53" s="69"/>
      <c r="G53" s="71"/>
      <c r="H53" s="71"/>
      <c r="I53" s="77"/>
      <c r="J53" s="71"/>
      <c r="K53" s="71"/>
      <c r="L53" s="71"/>
      <c r="M53" s="70"/>
      <c r="N53" s="70"/>
    </row>
    <row r="54" spans="1:14" s="20" customFormat="1" ht="18.75">
      <c r="A54" s="71"/>
      <c r="B54" s="69" t="s">
        <v>88</v>
      </c>
      <c r="C54" s="69"/>
      <c r="D54" s="94">
        <v>20</v>
      </c>
      <c r="E54" s="69" t="s">
        <v>89</v>
      </c>
      <c r="F54" s="71" t="s">
        <v>102</v>
      </c>
      <c r="G54" s="69"/>
      <c r="H54" s="69"/>
      <c r="I54" s="71"/>
      <c r="J54" s="71"/>
      <c r="K54" s="71"/>
      <c r="L54" s="71"/>
      <c r="M54" s="70"/>
      <c r="N54" s="70"/>
    </row>
    <row r="55" spans="1:14" s="20" customFormat="1" ht="9.75" customHeight="1">
      <c r="A55" s="69"/>
      <c r="B55" s="71"/>
      <c r="C55" s="71"/>
      <c r="D55" s="71"/>
      <c r="E55" s="71"/>
      <c r="F55" s="69"/>
      <c r="G55" s="71"/>
      <c r="H55" s="71"/>
      <c r="I55" s="77"/>
      <c r="J55" s="71"/>
      <c r="K55" s="71"/>
      <c r="L55" s="71"/>
      <c r="M55" s="70"/>
      <c r="N55" s="70"/>
    </row>
    <row r="56" spans="1:14" s="20" customFormat="1" ht="18.75">
      <c r="A56" s="71"/>
      <c r="B56" s="69" t="s">
        <v>91</v>
      </c>
      <c r="C56" s="69"/>
      <c r="D56" s="69">
        <f>+D54*12</f>
        <v>240</v>
      </c>
      <c r="E56" s="69" t="s">
        <v>92</v>
      </c>
      <c r="F56" s="76" t="s">
        <v>215</v>
      </c>
      <c r="G56" s="78"/>
      <c r="H56" s="78"/>
      <c r="I56" s="71"/>
      <c r="J56" s="71"/>
      <c r="K56" s="71"/>
      <c r="L56" s="71"/>
      <c r="M56" s="70"/>
      <c r="N56" s="70"/>
    </row>
    <row r="57" spans="1:14" s="20" customFormat="1" ht="9.75" customHeight="1">
      <c r="A57" s="69"/>
      <c r="B57" s="71"/>
      <c r="C57" s="71"/>
      <c r="D57" s="71"/>
      <c r="E57" s="71"/>
      <c r="F57" s="69"/>
      <c r="G57" s="71"/>
      <c r="H57" s="71"/>
      <c r="I57" s="77"/>
      <c r="J57" s="71"/>
      <c r="K57" s="71"/>
      <c r="L57" s="71"/>
      <c r="M57" s="70"/>
      <c r="N57" s="70"/>
    </row>
    <row r="58" spans="1:14" s="20" customFormat="1" ht="18.75">
      <c r="A58" s="71"/>
      <c r="B58" s="69" t="s">
        <v>93</v>
      </c>
      <c r="C58" s="69"/>
      <c r="D58" s="79">
        <f>(PMT(((+D52)/100)/12,(+D56),-(+D50)))</f>
        <v>0</v>
      </c>
      <c r="E58" s="69"/>
      <c r="F58" s="69"/>
      <c r="G58" s="69"/>
      <c r="H58" s="69"/>
      <c r="I58" s="71"/>
      <c r="J58" s="71"/>
      <c r="K58" s="71"/>
      <c r="L58" s="71"/>
      <c r="M58" s="70"/>
      <c r="N58" s="70"/>
    </row>
    <row r="59" spans="1:14" s="20" customFormat="1" ht="9.75" customHeight="1">
      <c r="A59" s="69"/>
      <c r="B59" s="71"/>
      <c r="C59" s="71"/>
      <c r="D59" s="71"/>
      <c r="E59" s="71"/>
      <c r="F59" s="69"/>
      <c r="G59" s="71"/>
      <c r="H59" s="71"/>
      <c r="I59" s="77"/>
      <c r="J59" s="71"/>
      <c r="K59" s="71"/>
      <c r="L59" s="71"/>
      <c r="M59" s="70"/>
      <c r="N59" s="70"/>
    </row>
    <row r="60" spans="1:14" s="20" customFormat="1" ht="18.75">
      <c r="A60" s="71"/>
      <c r="B60" s="69" t="s">
        <v>94</v>
      </c>
      <c r="C60" s="69"/>
      <c r="D60" s="79">
        <f>D58*12</f>
        <v>0</v>
      </c>
      <c r="E60" s="69"/>
      <c r="F60" s="69" t="s">
        <v>95</v>
      </c>
      <c r="G60" s="71"/>
      <c r="H60" s="69"/>
      <c r="I60" s="71"/>
      <c r="J60" s="71"/>
      <c r="K60" s="71"/>
      <c r="L60" s="71"/>
      <c r="M60" s="70"/>
      <c r="N60" s="70"/>
    </row>
    <row r="61" spans="1:14" s="20" customFormat="1" ht="9.75" customHeight="1">
      <c r="A61" s="69"/>
      <c r="B61" s="71"/>
      <c r="C61" s="71"/>
      <c r="D61" s="71"/>
      <c r="E61" s="71"/>
      <c r="F61" s="69"/>
      <c r="G61" s="71"/>
      <c r="H61" s="71"/>
      <c r="I61" s="77"/>
      <c r="J61" s="71"/>
      <c r="K61" s="71"/>
      <c r="L61" s="71"/>
      <c r="M61" s="70"/>
      <c r="N61" s="70"/>
    </row>
    <row r="62" spans="1:14" s="20" customFormat="1" ht="18.75">
      <c r="A62" s="71"/>
      <c r="B62" s="69" t="s">
        <v>96</v>
      </c>
      <c r="C62" s="69"/>
      <c r="D62" s="79">
        <f>IF($D$50&gt;0,(CUMIPMT((+$D$52/100)/12,$D$56,$D$50,1,12,0)*-1),0)</f>
        <v>0</v>
      </c>
      <c r="E62" s="69"/>
      <c r="F62" s="69"/>
      <c r="G62" s="69"/>
      <c r="H62" s="69"/>
      <c r="I62" s="71"/>
      <c r="J62" s="71"/>
      <c r="K62" s="71"/>
      <c r="L62" s="71"/>
      <c r="M62" s="70"/>
      <c r="N62" s="70"/>
    </row>
    <row r="63" spans="1:14" s="20" customFormat="1" ht="9.75" customHeight="1">
      <c r="A63" s="69"/>
      <c r="B63" s="71"/>
      <c r="C63" s="71"/>
      <c r="D63" s="71"/>
      <c r="E63" s="71"/>
      <c r="F63" s="69"/>
      <c r="G63" s="71"/>
      <c r="H63" s="71"/>
      <c r="I63" s="77"/>
      <c r="J63" s="71"/>
      <c r="K63" s="71"/>
      <c r="L63" s="71"/>
      <c r="M63" s="70"/>
      <c r="N63" s="70"/>
    </row>
    <row r="64" spans="1:14" s="20" customFormat="1" ht="18.75">
      <c r="A64" s="71"/>
      <c r="B64" s="69" t="s">
        <v>97</v>
      </c>
      <c r="C64" s="69"/>
      <c r="D64" s="79">
        <f>IF($D$50&gt;0,(CUMPRINC((+$D$52/100)/12,$D$56,$D$50,1,12,0)*-1),0)</f>
        <v>0</v>
      </c>
      <c r="E64" s="69"/>
      <c r="F64" s="69" t="s">
        <v>103</v>
      </c>
      <c r="G64" s="69"/>
      <c r="H64" s="69"/>
      <c r="I64" s="71"/>
      <c r="J64" s="71"/>
      <c r="K64" s="71"/>
      <c r="L64" s="71"/>
      <c r="M64" s="70"/>
      <c r="N64" s="70"/>
    </row>
    <row r="65" spans="1:14" s="20" customFormat="1" ht="9.75" customHeight="1">
      <c r="A65" s="69"/>
      <c r="B65" s="71"/>
      <c r="C65" s="71"/>
      <c r="D65" s="71"/>
      <c r="E65" s="71"/>
      <c r="F65" s="69"/>
      <c r="G65" s="71"/>
      <c r="H65" s="71"/>
      <c r="I65" s="77"/>
      <c r="J65" s="71"/>
      <c r="K65" s="71"/>
      <c r="L65" s="71"/>
      <c r="M65" s="70"/>
      <c r="N65" s="70"/>
    </row>
    <row r="66" spans="1:14" s="20" customFormat="1" ht="18.75">
      <c r="A66" s="71"/>
      <c r="B66" s="69" t="s">
        <v>98</v>
      </c>
      <c r="C66" s="69"/>
      <c r="D66" s="79">
        <f>IF($D$50&gt;0,(CUMIPMT((+$D$52/100)/12,$D$56,$D$50,13,24,0)*-1),0)</f>
        <v>0</v>
      </c>
      <c r="E66" s="69"/>
      <c r="F66" s="69"/>
      <c r="G66" s="69"/>
      <c r="H66" s="69"/>
      <c r="I66" s="71"/>
      <c r="J66" s="71"/>
      <c r="K66" s="71"/>
      <c r="L66" s="71"/>
      <c r="M66" s="70"/>
      <c r="N66" s="70"/>
    </row>
    <row r="67" spans="1:14" s="20" customFormat="1" ht="9.75" customHeight="1">
      <c r="A67" s="69"/>
      <c r="B67" s="71"/>
      <c r="C67" s="71"/>
      <c r="D67" s="71"/>
      <c r="E67" s="71"/>
      <c r="F67" s="69"/>
      <c r="G67" s="71"/>
      <c r="H67" s="71"/>
      <c r="I67" s="77"/>
      <c r="J67" s="71"/>
      <c r="K67" s="71"/>
      <c r="L67" s="71"/>
      <c r="M67" s="70"/>
      <c r="N67" s="70"/>
    </row>
    <row r="68" spans="1:14" s="20" customFormat="1" ht="18.75">
      <c r="A68" s="71"/>
      <c r="B68" s="69" t="s">
        <v>99</v>
      </c>
      <c r="C68" s="69"/>
      <c r="D68" s="79">
        <f>IF($D$50&gt;0,(CUMPRINC((+$D$52/100)/12,$D$56,$D$50,13,24,0)*-1),0)</f>
        <v>0</v>
      </c>
      <c r="E68" s="69"/>
      <c r="F68" s="69" t="s">
        <v>104</v>
      </c>
      <c r="G68" s="69"/>
      <c r="H68" s="69"/>
      <c r="I68" s="71"/>
      <c r="J68" s="71"/>
      <c r="K68" s="71"/>
      <c r="L68" s="71"/>
      <c r="M68" s="70"/>
      <c r="N68" s="70"/>
    </row>
    <row r="69" spans="1:14" s="20" customFormat="1" ht="18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0"/>
      <c r="N69" s="70"/>
    </row>
    <row r="70" spans="1:14" s="20" customFormat="1" ht="19.5">
      <c r="A70" s="72" t="s">
        <v>219</v>
      </c>
      <c r="B70" s="69"/>
      <c r="C70" s="69"/>
      <c r="D70" s="71"/>
      <c r="E70" s="69"/>
      <c r="F70" s="69" t="s">
        <v>127</v>
      </c>
      <c r="G70" s="71"/>
      <c r="H70" s="69"/>
      <c r="I70" s="69"/>
      <c r="J70" s="71"/>
      <c r="K70" s="71"/>
      <c r="L70" s="71"/>
      <c r="M70" s="70"/>
      <c r="N70" s="70"/>
    </row>
    <row r="71" spans="1:14" s="20" customFormat="1" ht="19.5">
      <c r="A71" s="83"/>
      <c r="B71" s="69"/>
      <c r="C71" s="69"/>
      <c r="D71" s="69"/>
      <c r="E71" s="69"/>
      <c r="F71" s="69"/>
      <c r="G71" s="71"/>
      <c r="H71" s="69"/>
      <c r="I71" s="69"/>
      <c r="J71" s="71"/>
      <c r="K71" s="71"/>
      <c r="L71" s="71"/>
      <c r="M71" s="70"/>
      <c r="N71" s="70"/>
    </row>
    <row r="72" spans="1:14" s="20" customFormat="1" ht="18.75">
      <c r="A72" s="71"/>
      <c r="B72" s="69" t="s">
        <v>85</v>
      </c>
      <c r="C72" s="69"/>
      <c r="D72" s="75">
        <f>'Project Costs, Down, Loan'!I39</f>
        <v>0</v>
      </c>
      <c r="E72" s="71"/>
      <c r="F72" s="76" t="s">
        <v>216</v>
      </c>
      <c r="G72" s="71"/>
      <c r="H72" s="71"/>
      <c r="I72" s="71"/>
      <c r="J72" s="71"/>
      <c r="K72" s="71"/>
      <c r="L72" s="71"/>
      <c r="M72" s="70"/>
      <c r="N72" s="70"/>
    </row>
    <row r="73" spans="1:14" s="20" customFormat="1" ht="9.75" customHeight="1">
      <c r="A73" s="69"/>
      <c r="B73" s="71"/>
      <c r="C73" s="71"/>
      <c r="D73" s="71"/>
      <c r="E73" s="71"/>
      <c r="F73" s="69"/>
      <c r="G73" s="71"/>
      <c r="H73" s="71"/>
      <c r="I73" s="77"/>
      <c r="J73" s="71"/>
      <c r="K73" s="71"/>
      <c r="L73" s="71"/>
      <c r="M73" s="70"/>
      <c r="N73" s="70"/>
    </row>
    <row r="74" spans="1:14" s="20" customFormat="1" ht="18.75">
      <c r="A74" s="71"/>
      <c r="B74" s="69" t="s">
        <v>86</v>
      </c>
      <c r="C74" s="69"/>
      <c r="D74" s="93">
        <v>8.25</v>
      </c>
      <c r="E74" s="69" t="s">
        <v>50</v>
      </c>
      <c r="F74" s="71" t="s">
        <v>101</v>
      </c>
      <c r="G74" s="71"/>
      <c r="H74" s="71"/>
      <c r="I74" s="71"/>
      <c r="J74" s="71"/>
      <c r="K74" s="71"/>
      <c r="L74" s="71"/>
      <c r="M74" s="70"/>
      <c r="N74" s="70"/>
    </row>
    <row r="75" spans="1:14" s="20" customFormat="1" ht="9.75" customHeight="1">
      <c r="A75" s="69"/>
      <c r="B75" s="71"/>
      <c r="C75" s="71"/>
      <c r="D75" s="71"/>
      <c r="E75" s="71"/>
      <c r="F75" s="69"/>
      <c r="G75" s="71"/>
      <c r="H75" s="71"/>
      <c r="I75" s="77"/>
      <c r="J75" s="71"/>
      <c r="K75" s="71"/>
      <c r="L75" s="71"/>
      <c r="M75" s="70"/>
      <c r="N75" s="70"/>
    </row>
    <row r="76" spans="1:14" s="20" customFormat="1" ht="18.75">
      <c r="A76" s="71"/>
      <c r="B76" s="69" t="s">
        <v>93</v>
      </c>
      <c r="C76" s="69"/>
      <c r="D76" s="81">
        <f>D72*((D74/100)/12)</f>
        <v>0</v>
      </c>
      <c r="E76" s="69"/>
      <c r="F76" s="69"/>
      <c r="G76" s="69"/>
      <c r="H76" s="69"/>
      <c r="I76" s="71"/>
      <c r="J76" s="71"/>
      <c r="K76" s="71"/>
      <c r="L76" s="71"/>
      <c r="M76" s="70"/>
      <c r="N76" s="70"/>
    </row>
    <row r="77" spans="1:14" s="20" customFormat="1" ht="9.75" customHeight="1">
      <c r="A77" s="69"/>
      <c r="B77" s="71"/>
      <c r="C77" s="71"/>
      <c r="D77" s="71"/>
      <c r="E77" s="71"/>
      <c r="F77" s="69"/>
      <c r="G77" s="71"/>
      <c r="H77" s="71"/>
      <c r="I77" s="77"/>
      <c r="J77" s="71"/>
      <c r="K77" s="71"/>
      <c r="L77" s="71"/>
      <c r="M77" s="70"/>
      <c r="N77" s="70"/>
    </row>
    <row r="78" spans="1:14" s="20" customFormat="1" ht="18.75">
      <c r="A78" s="71"/>
      <c r="B78" s="69" t="s">
        <v>94</v>
      </c>
      <c r="C78" s="69"/>
      <c r="D78" s="81">
        <f>D72*(+D74/100)</f>
        <v>0</v>
      </c>
      <c r="E78" s="69"/>
      <c r="F78" s="69" t="s">
        <v>95</v>
      </c>
      <c r="G78" s="71"/>
      <c r="H78" s="69"/>
      <c r="I78" s="71"/>
      <c r="J78" s="71"/>
      <c r="K78" s="71"/>
      <c r="L78" s="71"/>
      <c r="M78" s="70"/>
      <c r="N78" s="70"/>
    </row>
    <row r="79" spans="1:14" s="20" customFormat="1" ht="9.75" customHeight="1">
      <c r="A79" s="69"/>
      <c r="B79" s="71"/>
      <c r="C79" s="71"/>
      <c r="D79" s="71"/>
      <c r="E79" s="71"/>
      <c r="F79" s="69"/>
      <c r="G79" s="71"/>
      <c r="H79" s="71"/>
      <c r="I79" s="77"/>
      <c r="J79" s="71"/>
      <c r="K79" s="71"/>
      <c r="L79" s="71"/>
      <c r="M79" s="70"/>
      <c r="N79" s="70"/>
    </row>
    <row r="80" spans="1:14" s="20" customFormat="1" ht="18.75">
      <c r="A80" s="71"/>
      <c r="B80" s="69" t="s">
        <v>105</v>
      </c>
      <c r="C80" s="69"/>
      <c r="D80" s="81">
        <f>D78</f>
        <v>0</v>
      </c>
      <c r="E80" s="69"/>
      <c r="F80" s="69"/>
      <c r="G80" s="69"/>
      <c r="H80" s="69"/>
      <c r="I80" s="71"/>
      <c r="J80" s="71"/>
      <c r="K80" s="71"/>
      <c r="L80" s="71"/>
      <c r="M80" s="70"/>
      <c r="N80" s="70"/>
    </row>
    <row r="81" spans="1:14" s="20" customFormat="1" ht="9.75" customHeight="1">
      <c r="A81" s="69"/>
      <c r="B81" s="71"/>
      <c r="C81" s="71"/>
      <c r="D81" s="71"/>
      <c r="E81" s="71"/>
      <c r="F81" s="69"/>
      <c r="G81" s="71"/>
      <c r="H81" s="71"/>
      <c r="I81" s="77"/>
      <c r="J81" s="71"/>
      <c r="K81" s="71"/>
      <c r="L81" s="71"/>
      <c r="M81" s="70"/>
      <c r="N81" s="70"/>
    </row>
    <row r="82" spans="1:14" s="20" customFormat="1" ht="18.75">
      <c r="A82" s="71"/>
      <c r="B82" s="69" t="s">
        <v>97</v>
      </c>
      <c r="C82" s="69"/>
      <c r="D82" s="81">
        <v>0</v>
      </c>
      <c r="E82" s="69"/>
      <c r="F82" s="69" t="s">
        <v>217</v>
      </c>
      <c r="G82" s="69"/>
      <c r="H82" s="69"/>
      <c r="I82" s="71"/>
      <c r="J82" s="71"/>
      <c r="K82" s="71"/>
      <c r="L82" s="71"/>
      <c r="M82" s="70"/>
      <c r="N82" s="70"/>
    </row>
    <row r="83" spans="1:14" s="20" customFormat="1" ht="18.75">
      <c r="A83" s="71"/>
      <c r="B83" s="69"/>
      <c r="C83" s="69"/>
      <c r="D83" s="81"/>
      <c r="E83" s="69"/>
      <c r="F83" s="69"/>
      <c r="G83" s="69"/>
      <c r="H83" s="69"/>
      <c r="I83" s="71"/>
      <c r="J83" s="71"/>
      <c r="K83" s="71"/>
      <c r="L83" s="71"/>
      <c r="M83" s="70"/>
      <c r="N83" s="70"/>
    </row>
    <row r="84" spans="1:14" s="17" customFormat="1" ht="16.5">
      <c r="A84" s="84" t="s">
        <v>136</v>
      </c>
      <c r="B84" s="85"/>
      <c r="C84" s="85"/>
      <c r="D84" s="85"/>
      <c r="E84" s="85"/>
      <c r="F84" s="85"/>
      <c r="G84" s="85"/>
      <c r="H84" s="85"/>
      <c r="I84" s="86"/>
      <c r="J84" s="86"/>
      <c r="K84" s="86"/>
      <c r="L84" s="86"/>
      <c r="M84" s="55"/>
      <c r="N84" s="55"/>
    </row>
    <row r="85" spans="1:14" s="20" customFormat="1" ht="18">
      <c r="A85" s="87"/>
      <c r="B85" s="88"/>
      <c r="C85" s="88"/>
      <c r="D85" s="89"/>
      <c r="E85" s="88"/>
      <c r="F85" s="88"/>
      <c r="G85" s="88"/>
      <c r="H85" s="88"/>
      <c r="I85" s="87"/>
      <c r="J85" s="87"/>
      <c r="K85" s="87"/>
      <c r="L85" s="87"/>
      <c r="M85" s="43"/>
      <c r="N85" s="65"/>
    </row>
    <row r="86" spans="1:14" ht="15">
      <c r="A86" s="90"/>
      <c r="B86" s="309" t="s">
        <v>236</v>
      </c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9"/>
    </row>
    <row r="87" spans="1:14" ht="13.5" customHeight="1">
      <c r="A87" s="91"/>
      <c r="B87" s="91"/>
      <c r="C87" s="91"/>
      <c r="D87" s="95"/>
      <c r="E87" s="91"/>
      <c r="F87" s="91"/>
      <c r="G87" s="91"/>
      <c r="H87" s="91"/>
      <c r="I87" s="91"/>
      <c r="J87" s="91"/>
      <c r="K87" s="91"/>
      <c r="M87" s="91"/>
      <c r="N87" s="92" t="s">
        <v>203</v>
      </c>
    </row>
  </sheetData>
  <sheetProtection password="C47A" sheet="1" objects="1" scenarios="1" selectLockedCells="1"/>
  <mergeCells count="3">
    <mergeCell ref="B86:N86"/>
    <mergeCell ref="C1:L1"/>
    <mergeCell ref="C2:M2"/>
  </mergeCells>
  <printOptions/>
  <pageMargins left="0.25" right="0.25" top="0.38" bottom="0.49" header="0" footer="0"/>
  <pageSetup horizontalDpi="300" verticalDpi="300" orientation="portrait" scale="55" r:id="rId1"/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zoomScale="87" zoomScaleNormal="87" workbookViewId="0" topLeftCell="A1">
      <selection activeCell="G18" sqref="G18"/>
    </sheetView>
  </sheetViews>
  <sheetFormatPr defaultColWidth="8.88671875" defaultRowHeight="15"/>
  <cols>
    <col min="1" max="1" width="1.66796875" style="1" customWidth="1"/>
    <col min="2" max="2" width="21.6640625" style="1" customWidth="1"/>
    <col min="3" max="3" width="10.6640625" style="1" customWidth="1"/>
    <col min="4" max="4" width="7.6640625" style="1" customWidth="1"/>
    <col min="5" max="5" width="10.6640625" style="1" customWidth="1"/>
    <col min="6" max="6" width="7.6640625" style="1" customWidth="1"/>
    <col min="7" max="7" width="10.6640625" style="1" customWidth="1"/>
    <col min="8" max="8" width="7.6640625" style="1" customWidth="1"/>
    <col min="9" max="9" width="10.6640625" style="1" customWidth="1"/>
    <col min="10" max="10" width="7.6640625" style="1" customWidth="1"/>
    <col min="11" max="11" width="10.88671875" style="1" customWidth="1"/>
    <col min="12" max="12" width="7.6640625" style="1" customWidth="1"/>
    <col min="13" max="20" width="0" style="1" hidden="1" customWidth="1"/>
    <col min="21" max="16384" width="9.6640625" style="1" customWidth="1"/>
  </cols>
  <sheetData>
    <row r="1" spans="1:21" ht="13.5" customHeight="1">
      <c r="A1" s="152"/>
      <c r="B1" s="153"/>
      <c r="C1" s="328" t="s">
        <v>65</v>
      </c>
      <c r="D1" s="328"/>
      <c r="E1" s="328"/>
      <c r="F1" s="328"/>
      <c r="G1" s="328"/>
      <c r="H1" s="328"/>
      <c r="I1" s="328"/>
      <c r="J1" s="328"/>
      <c r="K1" s="153"/>
      <c r="L1" s="154" t="s">
        <v>150</v>
      </c>
      <c r="M1" s="96"/>
      <c r="N1" s="97"/>
      <c r="O1" s="98"/>
      <c r="P1" s="97"/>
      <c r="Q1" s="98"/>
      <c r="R1" s="97"/>
      <c r="S1" s="98"/>
      <c r="T1" s="97"/>
      <c r="U1" s="99"/>
    </row>
    <row r="2" spans="1:21" ht="15">
      <c r="A2" s="155"/>
      <c r="B2" s="150"/>
      <c r="C2" s="329" t="str">
        <f>'Project Costs, Down, Loan'!E2</f>
        <v>Car Wash to Be Bought:  Type over this beginning in cell E2 at left.</v>
      </c>
      <c r="D2" s="330"/>
      <c r="E2" s="330"/>
      <c r="F2" s="330"/>
      <c r="G2" s="330"/>
      <c r="H2" s="330"/>
      <c r="I2" s="330"/>
      <c r="J2" s="330"/>
      <c r="K2" s="157">
        <f ca="1">TODAY()</f>
        <v>39271</v>
      </c>
      <c r="L2" s="158">
        <f ca="1">NOW()</f>
        <v>39271.91831284722</v>
      </c>
      <c r="M2" s="103"/>
      <c r="N2" s="97"/>
      <c r="O2" s="104"/>
      <c r="P2" s="97"/>
      <c r="Q2" s="104"/>
      <c r="R2" s="97"/>
      <c r="S2" s="104"/>
      <c r="T2" s="97"/>
      <c r="U2" s="99"/>
    </row>
    <row r="3" spans="1:21" ht="15.75">
      <c r="A3" s="159" t="s">
        <v>0</v>
      </c>
      <c r="B3" s="159"/>
      <c r="C3" s="106" t="s">
        <v>49</v>
      </c>
      <c r="D3" s="107"/>
      <c r="E3" s="106" t="s">
        <v>49</v>
      </c>
      <c r="F3" s="106"/>
      <c r="G3" s="106" t="s">
        <v>49</v>
      </c>
      <c r="H3" s="106"/>
      <c r="I3" s="108" t="s">
        <v>49</v>
      </c>
      <c r="J3" s="106"/>
      <c r="K3" s="106" t="s">
        <v>51</v>
      </c>
      <c r="L3" s="103"/>
      <c r="M3" s="106"/>
      <c r="N3" s="106"/>
      <c r="O3" s="106"/>
      <c r="P3" s="106"/>
      <c r="Q3" s="106"/>
      <c r="R3" s="106"/>
      <c r="S3" s="106"/>
      <c r="T3" s="106"/>
      <c r="U3" s="99"/>
    </row>
    <row r="4" spans="1:21" ht="15.75">
      <c r="A4" s="160" t="s">
        <v>1</v>
      </c>
      <c r="B4" s="160"/>
      <c r="C4" s="109">
        <v>37986</v>
      </c>
      <c r="D4" s="109"/>
      <c r="E4" s="109">
        <v>38352</v>
      </c>
      <c r="F4" s="109"/>
      <c r="G4" s="109">
        <v>38717</v>
      </c>
      <c r="H4" s="109"/>
      <c r="I4" s="109">
        <v>39082</v>
      </c>
      <c r="J4" s="109"/>
      <c r="K4" s="109">
        <v>39355</v>
      </c>
      <c r="L4" s="109"/>
      <c r="M4" s="109"/>
      <c r="N4" s="109"/>
      <c r="O4" s="109"/>
      <c r="P4" s="109"/>
      <c r="Q4" s="109"/>
      <c r="R4" s="109"/>
      <c r="S4" s="109"/>
      <c r="T4" s="109"/>
      <c r="U4" s="99"/>
    </row>
    <row r="5" spans="1:21" ht="15.75">
      <c r="A5" s="161" t="s">
        <v>2</v>
      </c>
      <c r="B5" s="162"/>
      <c r="C5" s="110">
        <v>12</v>
      </c>
      <c r="D5" s="166" t="s">
        <v>50</v>
      </c>
      <c r="E5" s="110">
        <v>12</v>
      </c>
      <c r="F5" s="166" t="s">
        <v>50</v>
      </c>
      <c r="G5" s="112">
        <v>12</v>
      </c>
      <c r="H5" s="166" t="s">
        <v>50</v>
      </c>
      <c r="I5" s="112">
        <v>12</v>
      </c>
      <c r="J5" s="166" t="s">
        <v>50</v>
      </c>
      <c r="K5" s="110">
        <v>9</v>
      </c>
      <c r="L5" s="166" t="s">
        <v>50</v>
      </c>
      <c r="M5" s="110"/>
      <c r="N5" s="111"/>
      <c r="O5" s="112"/>
      <c r="P5" s="111"/>
      <c r="Q5" s="112"/>
      <c r="R5" s="111"/>
      <c r="S5" s="112"/>
      <c r="T5" s="111"/>
      <c r="U5" s="99"/>
    </row>
    <row r="6" spans="1:21" ht="6" customHeight="1">
      <c r="A6" s="163"/>
      <c r="B6" s="163"/>
      <c r="C6" s="113"/>
      <c r="D6" s="143"/>
      <c r="E6" s="113"/>
      <c r="F6" s="114"/>
      <c r="G6" s="115"/>
      <c r="H6" s="114"/>
      <c r="I6" s="115"/>
      <c r="J6" s="114"/>
      <c r="K6" s="113"/>
      <c r="L6" s="114"/>
      <c r="M6" s="116"/>
      <c r="N6" s="114"/>
      <c r="O6" s="117"/>
      <c r="P6" s="114"/>
      <c r="Q6" s="117"/>
      <c r="R6" s="114"/>
      <c r="S6" s="117"/>
      <c r="T6" s="114"/>
      <c r="U6" s="99"/>
    </row>
    <row r="7" spans="1:21" ht="13.5" customHeight="1">
      <c r="A7" s="164" t="s">
        <v>3</v>
      </c>
      <c r="B7" s="165"/>
      <c r="C7" s="100"/>
      <c r="D7" s="144"/>
      <c r="E7" s="100"/>
      <c r="F7" s="148"/>
      <c r="G7" s="102"/>
      <c r="H7" s="150"/>
      <c r="I7" s="102"/>
      <c r="J7" s="150"/>
      <c r="K7" s="100"/>
      <c r="L7" s="150"/>
      <c r="M7" s="116"/>
      <c r="N7" s="114"/>
      <c r="O7" s="117"/>
      <c r="P7" s="116"/>
      <c r="Q7" s="117"/>
      <c r="R7" s="116"/>
      <c r="S7" s="117"/>
      <c r="T7" s="116"/>
      <c r="U7" s="99"/>
    </row>
    <row r="8" spans="1:21" ht="15">
      <c r="A8" s="118"/>
      <c r="B8" s="120" t="s">
        <v>11</v>
      </c>
      <c r="C8" s="121">
        <v>0</v>
      </c>
      <c r="D8" s="144">
        <f>IF(C$14=0,"",(+C8/C$14)*100)</f>
      </c>
      <c r="E8" s="122">
        <v>0</v>
      </c>
      <c r="F8" s="144">
        <f>IF(E$14=0,"",(+E8/E$14)*100)</f>
      </c>
      <c r="G8" s="122">
        <v>0</v>
      </c>
      <c r="H8" s="144">
        <f>IF(G$14=0,"",(+G8/G$14)*100)</f>
      </c>
      <c r="I8" s="122">
        <v>0</v>
      </c>
      <c r="J8" s="144">
        <f>IF(I$14=0,"",(+I8/I$14)*100)</f>
      </c>
      <c r="K8" s="122">
        <v>0</v>
      </c>
      <c r="L8" s="151">
        <f>IF(K$14=0,"",(+K8/K$14)*100)</f>
      </c>
      <c r="M8" s="123"/>
      <c r="N8" s="97"/>
      <c r="O8" s="104"/>
      <c r="P8" s="103"/>
      <c r="Q8" s="104"/>
      <c r="R8" s="103"/>
      <c r="S8" s="104"/>
      <c r="T8" s="103"/>
      <c r="U8" s="99"/>
    </row>
    <row r="9" spans="1:21" ht="15">
      <c r="A9" s="118"/>
      <c r="B9" s="120" t="s">
        <v>12</v>
      </c>
      <c r="C9" s="121">
        <v>0</v>
      </c>
      <c r="D9" s="144">
        <f>IF(C$14=0,"",(+C9/C$14)*100)</f>
      </c>
      <c r="E9" s="122">
        <v>0</v>
      </c>
      <c r="F9" s="144">
        <f>IF(E$14=0,"",(+E9/E$14)*100)</f>
      </c>
      <c r="G9" s="122">
        <v>0</v>
      </c>
      <c r="H9" s="144">
        <f>IF(G$14=0,"",(+G9/G$14)*100)</f>
      </c>
      <c r="I9" s="122">
        <v>0</v>
      </c>
      <c r="J9" s="144">
        <f>IF(I$14=0,"",(+I9/I$14)*100)</f>
      </c>
      <c r="K9" s="122">
        <v>0</v>
      </c>
      <c r="L9" s="144">
        <f>IF(K$14=0,"",(+K9/K$14)*100)</f>
      </c>
      <c r="M9" s="124"/>
      <c r="N9" s="119"/>
      <c r="O9" s="124"/>
      <c r="P9" s="119"/>
      <c r="Q9" s="122"/>
      <c r="R9" s="119"/>
      <c r="S9" s="122"/>
      <c r="T9" s="119"/>
      <c r="U9" s="99"/>
    </row>
    <row r="10" spans="1:21" ht="15">
      <c r="A10" s="118"/>
      <c r="B10" s="120" t="s">
        <v>143</v>
      </c>
      <c r="C10" s="121">
        <v>0</v>
      </c>
      <c r="D10" s="144">
        <f>IF(C$14=0,"",(+C10/C$14)*100)</f>
      </c>
      <c r="E10" s="122">
        <v>0</v>
      </c>
      <c r="F10" s="144">
        <f>IF(E$14=0,"",(+E10/E$14)*100)</f>
      </c>
      <c r="G10" s="122">
        <v>0</v>
      </c>
      <c r="H10" s="144">
        <f>IF(G$14=0,"",(+G10/G$14)*100)</f>
      </c>
      <c r="I10" s="122">
        <v>0</v>
      </c>
      <c r="J10" s="144">
        <f>IF(I$14=0,"",(+I10/I$14)*100)</f>
      </c>
      <c r="K10" s="122">
        <v>0</v>
      </c>
      <c r="L10" s="144">
        <f>IF(K$14=0,"",(+K10/K$14)*100)</f>
      </c>
      <c r="M10" s="124"/>
      <c r="N10" s="119"/>
      <c r="O10" s="124"/>
      <c r="P10" s="119"/>
      <c r="Q10" s="122"/>
      <c r="R10" s="119"/>
      <c r="S10" s="122"/>
      <c r="T10" s="119"/>
      <c r="U10" s="99"/>
    </row>
    <row r="11" spans="1:21" ht="15">
      <c r="A11" s="118"/>
      <c r="B11" s="120" t="s">
        <v>143</v>
      </c>
      <c r="C11" s="121">
        <v>0</v>
      </c>
      <c r="D11" s="144">
        <f>IF(C$14=0,"",(+C11/C$14)*100)</f>
      </c>
      <c r="E11" s="122">
        <v>0</v>
      </c>
      <c r="F11" s="144">
        <f>IF(E$14=0,"",(+E11/E$14)*100)</f>
      </c>
      <c r="G11" s="122">
        <v>0</v>
      </c>
      <c r="H11" s="144">
        <f>IF(G$14=0,"",(+G11/G$14)*100)</f>
      </c>
      <c r="I11" s="122">
        <v>0</v>
      </c>
      <c r="J11" s="144">
        <f>IF(I$14=0,"",(+I11/I$14)*100)</f>
      </c>
      <c r="K11" s="122">
        <v>0</v>
      </c>
      <c r="L11" s="144">
        <f>IF(K$14=0,"",(+K11/K$14)*100)</f>
      </c>
      <c r="M11" s="124"/>
      <c r="N11" s="119"/>
      <c r="O11" s="124"/>
      <c r="P11" s="119"/>
      <c r="Q11" s="122"/>
      <c r="R11" s="119"/>
      <c r="S11" s="122"/>
      <c r="T11" s="119"/>
      <c r="U11" s="99"/>
    </row>
    <row r="12" spans="1:21" ht="15">
      <c r="A12" s="118"/>
      <c r="B12" s="120" t="s">
        <v>13</v>
      </c>
      <c r="C12" s="121">
        <v>0</v>
      </c>
      <c r="D12" s="144">
        <f>IF(C$14=0,"",(+C12/C$14)*100)</f>
      </c>
      <c r="E12" s="122">
        <v>0</v>
      </c>
      <c r="F12" s="144">
        <f>IF(E$14=0,"",(+E12/E$14)*100)</f>
      </c>
      <c r="G12" s="122">
        <v>0</v>
      </c>
      <c r="H12" s="144">
        <f>IF(G$14=0,"",(+G12/G$14)*100)</f>
      </c>
      <c r="I12" s="122">
        <v>0</v>
      </c>
      <c r="J12" s="144">
        <f>IF(I$14=0,"",(+I12/I$14)*100)</f>
      </c>
      <c r="K12" s="122">
        <v>0</v>
      </c>
      <c r="L12" s="144">
        <f>IF(K$14=0,"",(+K12/K$14)*100)</f>
      </c>
      <c r="M12" s="124"/>
      <c r="N12" s="119"/>
      <c r="O12" s="124"/>
      <c r="P12" s="119"/>
      <c r="Q12" s="122"/>
      <c r="R12" s="119"/>
      <c r="S12" s="122"/>
      <c r="T12" s="119"/>
      <c r="U12" s="99"/>
    </row>
    <row r="13" spans="1:21" ht="6" customHeight="1">
      <c r="A13" s="100"/>
      <c r="B13" s="125"/>
      <c r="C13" s="102"/>
      <c r="D13" s="144"/>
      <c r="E13" s="126"/>
      <c r="F13" s="148"/>
      <c r="G13" s="126"/>
      <c r="H13" s="148"/>
      <c r="I13" s="126"/>
      <c r="J13" s="148"/>
      <c r="K13" s="126"/>
      <c r="L13" s="148"/>
      <c r="M13" s="124"/>
      <c r="N13" s="119"/>
      <c r="O13" s="124"/>
      <c r="P13" s="119"/>
      <c r="Q13" s="122"/>
      <c r="R13" s="119"/>
      <c r="S13" s="122"/>
      <c r="T13" s="119"/>
      <c r="U13" s="99"/>
    </row>
    <row r="14" spans="1:21" ht="13.5" customHeight="1">
      <c r="A14" s="167" t="s">
        <v>4</v>
      </c>
      <c r="B14" s="168"/>
      <c r="C14" s="169">
        <f>SUM(C8:C12)</f>
        <v>0</v>
      </c>
      <c r="D14" s="145">
        <f>IF(C$14=0,"",(+C14:C14/C$14)*100)</f>
      </c>
      <c r="E14" s="170">
        <f>SUM(E8:E12)</f>
        <v>0</v>
      </c>
      <c r="F14" s="145">
        <f>IF(E$14=0,"",(+E14:E14/E$14)*100)</f>
      </c>
      <c r="G14" s="170">
        <f>SUM(G8:G12)</f>
        <v>0</v>
      </c>
      <c r="H14" s="145">
        <f>IF(G$14=0,"",(+G14:G14/G$14)*100)</f>
      </c>
      <c r="I14" s="170">
        <f>SUM(I8:I12)</f>
        <v>0</v>
      </c>
      <c r="J14" s="145">
        <f>IF(I$14=0,"",(+I14:I14/I$14)*100)</f>
      </c>
      <c r="K14" s="170">
        <f>SUM(K8:K12)</f>
        <v>0</v>
      </c>
      <c r="L14" s="145">
        <f>IF(K$14=0,"",(+K14:K14/K$14)*100)</f>
      </c>
      <c r="M14" s="124"/>
      <c r="N14" s="97"/>
      <c r="O14" s="124"/>
      <c r="P14" s="97"/>
      <c r="Q14" s="124"/>
      <c r="R14" s="97"/>
      <c r="S14" s="124"/>
      <c r="T14" s="97"/>
      <c r="U14" s="99"/>
    </row>
    <row r="15" spans="1:21" ht="6" customHeight="1">
      <c r="A15" s="171"/>
      <c r="B15" s="172"/>
      <c r="C15" s="173"/>
      <c r="D15" s="146"/>
      <c r="E15" s="174"/>
      <c r="F15" s="149"/>
      <c r="G15" s="174"/>
      <c r="H15" s="149"/>
      <c r="I15" s="174"/>
      <c r="J15" s="149"/>
      <c r="K15" s="174"/>
      <c r="L15" s="149"/>
      <c r="M15" s="129"/>
      <c r="N15" s="128"/>
      <c r="O15" s="129"/>
      <c r="P15" s="128"/>
      <c r="Q15" s="129"/>
      <c r="R15" s="128"/>
      <c r="S15" s="129"/>
      <c r="T15" s="128"/>
      <c r="U15" s="99"/>
    </row>
    <row r="16" spans="1:21" ht="15">
      <c r="A16" s="175" t="s">
        <v>5</v>
      </c>
      <c r="B16" s="176"/>
      <c r="C16" s="156"/>
      <c r="D16" s="144"/>
      <c r="E16" s="177"/>
      <c r="F16" s="148"/>
      <c r="G16" s="177"/>
      <c r="H16" s="148"/>
      <c r="I16" s="177"/>
      <c r="J16" s="148"/>
      <c r="K16" s="177"/>
      <c r="L16" s="148"/>
      <c r="M16" s="131"/>
      <c r="N16" s="130"/>
      <c r="O16" s="131"/>
      <c r="P16" s="130"/>
      <c r="Q16" s="131"/>
      <c r="R16" s="130"/>
      <c r="S16" s="131"/>
      <c r="T16" s="130"/>
      <c r="U16" s="99"/>
    </row>
    <row r="17" spans="1:21" ht="15">
      <c r="A17" s="101"/>
      <c r="B17" s="120" t="s">
        <v>14</v>
      </c>
      <c r="C17" s="121">
        <v>0</v>
      </c>
      <c r="D17" s="144">
        <f>IF(C$14=0,"",(+C17/C$14)*100)</f>
      </c>
      <c r="E17" s="122">
        <v>0</v>
      </c>
      <c r="F17" s="144">
        <f>IF(E$14=0,"",(+E17/E$14)*100)</f>
      </c>
      <c r="G17" s="122">
        <v>0</v>
      </c>
      <c r="H17" s="144">
        <f>IF(G$14=0,"",(+G17/G$14)*100)</f>
      </c>
      <c r="I17" s="122">
        <v>0</v>
      </c>
      <c r="J17" s="144">
        <f>IF(I$14=0,"",(+I17/I$14)*100)</f>
      </c>
      <c r="K17" s="122">
        <v>0</v>
      </c>
      <c r="L17" s="144">
        <f>IF(K$14=0,"",(+K17/K$14)*100)</f>
      </c>
      <c r="M17" s="124"/>
      <c r="N17" s="97"/>
      <c r="O17" s="124"/>
      <c r="P17" s="97"/>
      <c r="Q17" s="124"/>
      <c r="R17" s="97"/>
      <c r="S17" s="124"/>
      <c r="T17" s="97"/>
      <c r="U17" s="99"/>
    </row>
    <row r="18" spans="1:21" ht="15">
      <c r="A18" s="101"/>
      <c r="B18" s="120" t="s">
        <v>15</v>
      </c>
      <c r="C18" s="121">
        <v>0</v>
      </c>
      <c r="D18" s="144">
        <f>IF(C$14=0,"",(+C18/C$14)*100)</f>
      </c>
      <c r="E18" s="122">
        <v>0</v>
      </c>
      <c r="F18" s="144">
        <f>IF(E$14=0,"",(+E18/E$14)*100)</f>
      </c>
      <c r="G18" s="122">
        <v>0</v>
      </c>
      <c r="H18" s="144">
        <f>IF(G$14=0,"",(+G18/G$14)*100)</f>
      </c>
      <c r="I18" s="122">
        <v>0</v>
      </c>
      <c r="J18" s="144">
        <f>IF(I$14=0,"",(+I18/I$14)*100)</f>
      </c>
      <c r="K18" s="122">
        <v>0</v>
      </c>
      <c r="L18" s="144">
        <f>IF(K$14=0,"",(+K18/K$14)*100)</f>
      </c>
      <c r="M18" s="132"/>
      <c r="N18" s="119"/>
      <c r="O18" s="122"/>
      <c r="P18" s="119"/>
      <c r="Q18" s="122"/>
      <c r="R18" s="119"/>
      <c r="S18" s="122"/>
      <c r="T18" s="119"/>
      <c r="U18" s="99"/>
    </row>
    <row r="19" spans="1:21" ht="15">
      <c r="A19" s="101"/>
      <c r="B19" s="120" t="s">
        <v>16</v>
      </c>
      <c r="C19" s="133">
        <v>0</v>
      </c>
      <c r="D19" s="144">
        <f>IF(C$14=0,"",(+C19/C$14)*100)</f>
      </c>
      <c r="E19" s="134">
        <v>0</v>
      </c>
      <c r="F19" s="144">
        <f>IF(E$14=0,"",(+E19/E$14)*100)</f>
      </c>
      <c r="G19" s="134">
        <v>0</v>
      </c>
      <c r="H19" s="144">
        <f>IF(G$14=0,"",(+G19/G$14)*100)</f>
      </c>
      <c r="I19" s="134">
        <v>0</v>
      </c>
      <c r="J19" s="144">
        <f>IF(I$14=0,"",(+I19/I$14)*100)</f>
      </c>
      <c r="K19" s="134">
        <v>0</v>
      </c>
      <c r="L19" s="144">
        <f>IF(K$14=0,"",(+K19/K$14)*100)</f>
      </c>
      <c r="M19" s="132"/>
      <c r="N19" s="119"/>
      <c r="O19" s="122"/>
      <c r="P19" s="119"/>
      <c r="Q19" s="122"/>
      <c r="R19" s="119"/>
      <c r="S19" s="122"/>
      <c r="T19" s="119"/>
      <c r="U19" s="99"/>
    </row>
    <row r="20" spans="1:21" ht="15">
      <c r="A20" s="100"/>
      <c r="B20" s="176" t="s">
        <v>17</v>
      </c>
      <c r="C20" s="156">
        <f>SUM(C17:C19)</f>
        <v>0</v>
      </c>
      <c r="D20" s="144">
        <f>IF(C$14=0,"",(+C20:C20/C$14)*100)</f>
      </c>
      <c r="E20" s="177">
        <f>SUM(E17:E19)</f>
        <v>0</v>
      </c>
      <c r="F20" s="144">
        <f>IF(E$14=0,"",(+E20:E20/E$14)*100)</f>
      </c>
      <c r="G20" s="177">
        <f>SUM(G17:G19)</f>
        <v>0</v>
      </c>
      <c r="H20" s="144">
        <f>IF(G$14=0,"",(+G20:G20/G$14)*100)</f>
      </c>
      <c r="I20" s="177">
        <f>SUM(I17:I19)</f>
        <v>0</v>
      </c>
      <c r="J20" s="144">
        <f>IF(I$14=0,"",(+I20:I20/I$14)*100)</f>
      </c>
      <c r="K20" s="177">
        <f>SUM(K17:K19)</f>
        <v>0</v>
      </c>
      <c r="L20" s="144">
        <f>IF(K$14=0,"",(+K20:K20/K$14)*100)</f>
      </c>
      <c r="M20" s="132"/>
      <c r="N20" s="119"/>
      <c r="O20" s="122"/>
      <c r="P20" s="119"/>
      <c r="Q20" s="122"/>
      <c r="R20" s="119"/>
      <c r="S20" s="122"/>
      <c r="T20" s="119"/>
      <c r="U20" s="99"/>
    </row>
    <row r="21" spans="1:21" ht="6" customHeight="1">
      <c r="A21" s="100"/>
      <c r="B21" s="125"/>
      <c r="C21" s="102"/>
      <c r="D21" s="144"/>
      <c r="E21" s="126"/>
      <c r="F21" s="148"/>
      <c r="G21" s="126"/>
      <c r="H21" s="148"/>
      <c r="I21" s="126"/>
      <c r="J21" s="148"/>
      <c r="K21" s="126"/>
      <c r="L21" s="148"/>
      <c r="M21" s="124"/>
      <c r="N21" s="119"/>
      <c r="O21" s="124"/>
      <c r="P21" s="119"/>
      <c r="Q21" s="124"/>
      <c r="R21" s="119"/>
      <c r="S21" s="124"/>
      <c r="T21" s="119"/>
      <c r="U21" s="99"/>
    </row>
    <row r="22" spans="1:21" ht="13.5" customHeight="1">
      <c r="A22" s="167" t="s">
        <v>6</v>
      </c>
      <c r="B22" s="168"/>
      <c r="C22" s="169">
        <f>C14:C14-C20:C20</f>
        <v>0</v>
      </c>
      <c r="D22" s="145">
        <f>IF(C$14=0,"",(+C22:C22/C$14)*100)</f>
      </c>
      <c r="E22" s="169">
        <f>E14:E14-E20:E20</f>
        <v>0</v>
      </c>
      <c r="F22" s="145">
        <f>IF(E$14=0,"",(+E22:E22/E$14)*100)</f>
      </c>
      <c r="G22" s="169">
        <f>G14:G14-G20:G20</f>
        <v>0</v>
      </c>
      <c r="H22" s="145">
        <f>IF(G$14=0,"",(+G22:G22/G$14)*100)</f>
      </c>
      <c r="I22" s="169">
        <f>I14:I14-I20:I20</f>
        <v>0</v>
      </c>
      <c r="J22" s="145">
        <f>IF(I$14=0,"",(+I22:I22/I$14)*100)</f>
      </c>
      <c r="K22" s="169">
        <f>K14:K14-K20:K20</f>
        <v>0</v>
      </c>
      <c r="L22" s="145">
        <f>IF(K$14=0,"",(+K22:K22/K$14)*100)</f>
      </c>
      <c r="M22" s="104"/>
      <c r="N22" s="97"/>
      <c r="O22" s="124"/>
      <c r="P22" s="97"/>
      <c r="Q22" s="124"/>
      <c r="R22" s="97"/>
      <c r="S22" s="124"/>
      <c r="T22" s="97"/>
      <c r="U22" s="99"/>
    </row>
    <row r="23" spans="1:21" ht="6" customHeight="1">
      <c r="A23" s="171"/>
      <c r="B23" s="172"/>
      <c r="C23" s="173"/>
      <c r="D23" s="146"/>
      <c r="E23" s="174"/>
      <c r="F23" s="149"/>
      <c r="G23" s="174"/>
      <c r="H23" s="149"/>
      <c r="I23" s="174"/>
      <c r="J23" s="149"/>
      <c r="K23" s="174"/>
      <c r="L23" s="149"/>
      <c r="M23" s="129"/>
      <c r="N23" s="135"/>
      <c r="O23" s="127"/>
      <c r="P23" s="135"/>
      <c r="Q23" s="127"/>
      <c r="R23" s="135"/>
      <c r="S23" s="127"/>
      <c r="T23" s="135"/>
      <c r="U23" s="99"/>
    </row>
    <row r="24" spans="1:21" ht="15">
      <c r="A24" s="175" t="s">
        <v>7</v>
      </c>
      <c r="B24" s="176"/>
      <c r="C24" s="156"/>
      <c r="D24" s="144"/>
      <c r="E24" s="177"/>
      <c r="F24" s="148"/>
      <c r="G24" s="177"/>
      <c r="H24" s="148"/>
      <c r="I24" s="177"/>
      <c r="J24" s="148"/>
      <c r="K24" s="177"/>
      <c r="L24" s="148"/>
      <c r="M24" s="131"/>
      <c r="N24" s="130"/>
      <c r="O24" s="131"/>
      <c r="P24" s="130"/>
      <c r="Q24" s="131"/>
      <c r="R24" s="130"/>
      <c r="S24" s="131"/>
      <c r="T24" s="130"/>
      <c r="U24" s="99"/>
    </row>
    <row r="25" spans="1:21" ht="15">
      <c r="A25" s="101"/>
      <c r="B25" s="120" t="s">
        <v>18</v>
      </c>
      <c r="C25" s="121">
        <v>0</v>
      </c>
      <c r="D25" s="144">
        <f aca="true" t="shared" si="0" ref="D25:D56">IF(C$14=0,"",(+C25/C$14)*100)</f>
      </c>
      <c r="E25" s="122">
        <v>0</v>
      </c>
      <c r="F25" s="144">
        <f aca="true" t="shared" si="1" ref="F25:F56">IF(E$14=0,"",(+E25/E$14)*100)</f>
      </c>
      <c r="G25" s="122">
        <v>0</v>
      </c>
      <c r="H25" s="144">
        <f aca="true" t="shared" si="2" ref="H25:H56">IF(G$14=0,"",(+G25/G$14)*100)</f>
      </c>
      <c r="I25" s="122">
        <v>0</v>
      </c>
      <c r="J25" s="144">
        <f aca="true" t="shared" si="3" ref="J25:J56">IF(I$14=0,"",(+I25/I$14)*100)</f>
      </c>
      <c r="K25" s="122">
        <v>0</v>
      </c>
      <c r="L25" s="144">
        <f aca="true" t="shared" si="4" ref="L25:L56">IF(K$14=0,"",(+K25/K$14)*100)</f>
      </c>
      <c r="M25" s="124"/>
      <c r="N25" s="97"/>
      <c r="O25" s="124"/>
      <c r="P25" s="97"/>
      <c r="Q25" s="124"/>
      <c r="R25" s="97"/>
      <c r="S25" s="124"/>
      <c r="T25" s="97"/>
      <c r="U25" s="99"/>
    </row>
    <row r="26" spans="1:21" ht="15">
      <c r="A26" s="101"/>
      <c r="B26" s="120" t="s">
        <v>19</v>
      </c>
      <c r="C26" s="121">
        <v>0</v>
      </c>
      <c r="D26" s="144">
        <f t="shared" si="0"/>
      </c>
      <c r="E26" s="122">
        <v>0</v>
      </c>
      <c r="F26" s="144">
        <f t="shared" si="1"/>
      </c>
      <c r="G26" s="122">
        <v>0</v>
      </c>
      <c r="H26" s="144">
        <f t="shared" si="2"/>
      </c>
      <c r="I26" s="122">
        <v>0</v>
      </c>
      <c r="J26" s="144">
        <f t="shared" si="3"/>
      </c>
      <c r="K26" s="122">
        <v>0</v>
      </c>
      <c r="L26" s="144">
        <f t="shared" si="4"/>
      </c>
      <c r="M26" s="122"/>
      <c r="N26" s="119"/>
      <c r="O26" s="122"/>
      <c r="P26" s="119"/>
      <c r="Q26" s="122"/>
      <c r="R26" s="119"/>
      <c r="S26" s="122"/>
      <c r="T26" s="119"/>
      <c r="U26" s="99"/>
    </row>
    <row r="27" spans="1:21" ht="15">
      <c r="A27" s="101"/>
      <c r="B27" s="120" t="s">
        <v>20</v>
      </c>
      <c r="C27" s="121">
        <v>0</v>
      </c>
      <c r="D27" s="144">
        <f t="shared" si="0"/>
      </c>
      <c r="E27" s="122">
        <v>0</v>
      </c>
      <c r="F27" s="144">
        <f t="shared" si="1"/>
      </c>
      <c r="G27" s="122">
        <v>0</v>
      </c>
      <c r="H27" s="144">
        <f t="shared" si="2"/>
      </c>
      <c r="I27" s="122">
        <v>0</v>
      </c>
      <c r="J27" s="144">
        <f t="shared" si="3"/>
      </c>
      <c r="K27" s="122">
        <v>0</v>
      </c>
      <c r="L27" s="144">
        <f t="shared" si="4"/>
      </c>
      <c r="M27" s="122"/>
      <c r="N27" s="119"/>
      <c r="O27" s="122"/>
      <c r="P27" s="119"/>
      <c r="Q27" s="122"/>
      <c r="R27" s="119"/>
      <c r="S27" s="122"/>
      <c r="T27" s="119"/>
      <c r="U27" s="99"/>
    </row>
    <row r="28" spans="1:21" ht="15">
      <c r="A28" s="101"/>
      <c r="B28" s="120" t="s">
        <v>21</v>
      </c>
      <c r="C28" s="121">
        <v>0</v>
      </c>
      <c r="D28" s="144">
        <f t="shared" si="0"/>
      </c>
      <c r="E28" s="122">
        <v>0</v>
      </c>
      <c r="F28" s="144">
        <f t="shared" si="1"/>
      </c>
      <c r="G28" s="122">
        <v>0</v>
      </c>
      <c r="H28" s="144">
        <f t="shared" si="2"/>
      </c>
      <c r="I28" s="122">
        <v>0</v>
      </c>
      <c r="J28" s="144">
        <f t="shared" si="3"/>
      </c>
      <c r="K28" s="122">
        <v>0</v>
      </c>
      <c r="L28" s="144">
        <f t="shared" si="4"/>
      </c>
      <c r="M28" s="122"/>
      <c r="N28" s="119"/>
      <c r="O28" s="122"/>
      <c r="P28" s="119"/>
      <c r="Q28" s="122"/>
      <c r="R28" s="119"/>
      <c r="S28" s="122"/>
      <c r="T28" s="119"/>
      <c r="U28" s="99"/>
    </row>
    <row r="29" spans="1:21" ht="15">
      <c r="A29" s="101"/>
      <c r="B29" s="120" t="s">
        <v>22</v>
      </c>
      <c r="C29" s="121">
        <v>0</v>
      </c>
      <c r="D29" s="144">
        <f t="shared" si="0"/>
      </c>
      <c r="E29" s="122">
        <v>0</v>
      </c>
      <c r="F29" s="144">
        <f t="shared" si="1"/>
      </c>
      <c r="G29" s="122">
        <v>0</v>
      </c>
      <c r="H29" s="144">
        <f t="shared" si="2"/>
      </c>
      <c r="I29" s="122">
        <v>0</v>
      </c>
      <c r="J29" s="144">
        <f t="shared" si="3"/>
      </c>
      <c r="K29" s="122">
        <v>0</v>
      </c>
      <c r="L29" s="144">
        <f t="shared" si="4"/>
      </c>
      <c r="M29" s="122"/>
      <c r="N29" s="119"/>
      <c r="O29" s="122"/>
      <c r="P29" s="119"/>
      <c r="Q29" s="122"/>
      <c r="R29" s="119"/>
      <c r="S29" s="122"/>
      <c r="T29" s="119"/>
      <c r="U29" s="99"/>
    </row>
    <row r="30" spans="1:21" ht="15">
      <c r="A30" s="101"/>
      <c r="B30" s="120" t="s">
        <v>23</v>
      </c>
      <c r="C30" s="121">
        <v>0</v>
      </c>
      <c r="D30" s="144">
        <f t="shared" si="0"/>
      </c>
      <c r="E30" s="122">
        <v>0</v>
      </c>
      <c r="F30" s="144">
        <f t="shared" si="1"/>
      </c>
      <c r="G30" s="122">
        <v>0</v>
      </c>
      <c r="H30" s="144">
        <f t="shared" si="2"/>
      </c>
      <c r="I30" s="122">
        <v>0</v>
      </c>
      <c r="J30" s="144">
        <f t="shared" si="3"/>
      </c>
      <c r="K30" s="122">
        <v>0</v>
      </c>
      <c r="L30" s="144">
        <f t="shared" si="4"/>
      </c>
      <c r="M30" s="122"/>
      <c r="N30" s="119"/>
      <c r="O30" s="122"/>
      <c r="P30" s="119"/>
      <c r="Q30" s="122"/>
      <c r="R30" s="119"/>
      <c r="S30" s="122"/>
      <c r="T30" s="119"/>
      <c r="U30" s="99"/>
    </row>
    <row r="31" spans="1:21" ht="15">
      <c r="A31" s="101"/>
      <c r="B31" s="120" t="s">
        <v>24</v>
      </c>
      <c r="C31" s="121">
        <v>0</v>
      </c>
      <c r="D31" s="144">
        <f t="shared" si="0"/>
      </c>
      <c r="E31" s="122">
        <v>0</v>
      </c>
      <c r="F31" s="144">
        <f t="shared" si="1"/>
      </c>
      <c r="G31" s="122">
        <v>0</v>
      </c>
      <c r="H31" s="144">
        <f t="shared" si="2"/>
      </c>
      <c r="I31" s="122">
        <v>0</v>
      </c>
      <c r="J31" s="144">
        <f t="shared" si="3"/>
      </c>
      <c r="K31" s="122">
        <v>0</v>
      </c>
      <c r="L31" s="144">
        <f t="shared" si="4"/>
      </c>
      <c r="M31" s="122"/>
      <c r="N31" s="119"/>
      <c r="O31" s="122"/>
      <c r="P31" s="119"/>
      <c r="Q31" s="122"/>
      <c r="R31" s="119"/>
      <c r="S31" s="122"/>
      <c r="T31" s="119"/>
      <c r="U31" s="99"/>
    </row>
    <row r="32" spans="1:21" ht="15">
      <c r="A32" s="101"/>
      <c r="B32" s="120" t="s">
        <v>25</v>
      </c>
      <c r="C32" s="121">
        <v>0</v>
      </c>
      <c r="D32" s="144">
        <f t="shared" si="0"/>
      </c>
      <c r="E32" s="122">
        <v>0</v>
      </c>
      <c r="F32" s="144">
        <f t="shared" si="1"/>
      </c>
      <c r="G32" s="122">
        <v>0</v>
      </c>
      <c r="H32" s="144">
        <f t="shared" si="2"/>
      </c>
      <c r="I32" s="122">
        <v>0</v>
      </c>
      <c r="J32" s="144">
        <f t="shared" si="3"/>
      </c>
      <c r="K32" s="122">
        <v>0</v>
      </c>
      <c r="L32" s="144">
        <f t="shared" si="4"/>
      </c>
      <c r="M32" s="122"/>
      <c r="N32" s="119"/>
      <c r="O32" s="122"/>
      <c r="P32" s="119"/>
      <c r="Q32" s="122"/>
      <c r="R32" s="119"/>
      <c r="S32" s="122"/>
      <c r="T32" s="119"/>
      <c r="U32" s="99"/>
    </row>
    <row r="33" spans="1:21" ht="15">
      <c r="A33" s="101"/>
      <c r="B33" s="120" t="s">
        <v>26</v>
      </c>
      <c r="C33" s="121">
        <v>0</v>
      </c>
      <c r="D33" s="144">
        <f t="shared" si="0"/>
      </c>
      <c r="E33" s="122">
        <v>0</v>
      </c>
      <c r="F33" s="144">
        <f t="shared" si="1"/>
      </c>
      <c r="G33" s="122">
        <v>0</v>
      </c>
      <c r="H33" s="144">
        <f t="shared" si="2"/>
      </c>
      <c r="I33" s="122">
        <v>0</v>
      </c>
      <c r="J33" s="144">
        <f t="shared" si="3"/>
      </c>
      <c r="K33" s="122">
        <v>0</v>
      </c>
      <c r="L33" s="144">
        <f t="shared" si="4"/>
      </c>
      <c r="M33" s="122"/>
      <c r="N33" s="119"/>
      <c r="O33" s="122"/>
      <c r="P33" s="119"/>
      <c r="Q33" s="122"/>
      <c r="R33" s="119"/>
      <c r="S33" s="122"/>
      <c r="T33" s="119"/>
      <c r="U33" s="99"/>
    </row>
    <row r="34" spans="1:21" ht="15">
      <c r="A34" s="101"/>
      <c r="B34" s="120" t="s">
        <v>27</v>
      </c>
      <c r="C34" s="121">
        <v>0</v>
      </c>
      <c r="D34" s="144">
        <f t="shared" si="0"/>
      </c>
      <c r="E34" s="122">
        <v>0</v>
      </c>
      <c r="F34" s="144">
        <f t="shared" si="1"/>
      </c>
      <c r="G34" s="122">
        <v>0</v>
      </c>
      <c r="H34" s="144">
        <f t="shared" si="2"/>
      </c>
      <c r="I34" s="122">
        <v>0</v>
      </c>
      <c r="J34" s="144">
        <f t="shared" si="3"/>
      </c>
      <c r="K34" s="122">
        <v>0</v>
      </c>
      <c r="L34" s="144">
        <f t="shared" si="4"/>
      </c>
      <c r="M34" s="122"/>
      <c r="N34" s="119"/>
      <c r="O34" s="122"/>
      <c r="P34" s="119"/>
      <c r="Q34" s="122"/>
      <c r="R34" s="119"/>
      <c r="S34" s="122"/>
      <c r="T34" s="119"/>
      <c r="U34" s="99"/>
    </row>
    <row r="35" spans="1:21" ht="15">
      <c r="A35" s="101"/>
      <c r="B35" s="120" t="s">
        <v>28</v>
      </c>
      <c r="C35" s="121">
        <v>0</v>
      </c>
      <c r="D35" s="144">
        <f t="shared" si="0"/>
      </c>
      <c r="E35" s="122">
        <v>0</v>
      </c>
      <c r="F35" s="144">
        <f t="shared" si="1"/>
      </c>
      <c r="G35" s="122">
        <v>0</v>
      </c>
      <c r="H35" s="144">
        <f t="shared" si="2"/>
      </c>
      <c r="I35" s="122">
        <v>0</v>
      </c>
      <c r="J35" s="144">
        <f t="shared" si="3"/>
      </c>
      <c r="K35" s="122">
        <v>0</v>
      </c>
      <c r="L35" s="144">
        <f t="shared" si="4"/>
      </c>
      <c r="M35" s="122"/>
      <c r="N35" s="119"/>
      <c r="O35" s="122"/>
      <c r="P35" s="119"/>
      <c r="Q35" s="122"/>
      <c r="R35" s="119"/>
      <c r="S35" s="122"/>
      <c r="T35" s="119"/>
      <c r="U35" s="99"/>
    </row>
    <row r="36" spans="1:21" ht="15">
      <c r="A36" s="101"/>
      <c r="B36" s="120" t="s">
        <v>29</v>
      </c>
      <c r="C36" s="121">
        <v>0</v>
      </c>
      <c r="D36" s="144">
        <f t="shared" si="0"/>
      </c>
      <c r="E36" s="122">
        <v>0</v>
      </c>
      <c r="F36" s="144">
        <f t="shared" si="1"/>
      </c>
      <c r="G36" s="122">
        <v>0</v>
      </c>
      <c r="H36" s="144">
        <f t="shared" si="2"/>
      </c>
      <c r="I36" s="122">
        <v>0</v>
      </c>
      <c r="J36" s="144">
        <f t="shared" si="3"/>
      </c>
      <c r="K36" s="122">
        <v>0</v>
      </c>
      <c r="L36" s="144">
        <f t="shared" si="4"/>
      </c>
      <c r="M36" s="122"/>
      <c r="N36" s="119"/>
      <c r="O36" s="122"/>
      <c r="P36" s="119"/>
      <c r="Q36" s="122"/>
      <c r="R36" s="119"/>
      <c r="S36" s="122"/>
      <c r="T36" s="119"/>
      <c r="U36" s="99"/>
    </row>
    <row r="37" spans="1:21" ht="15">
      <c r="A37" s="101"/>
      <c r="B37" s="120" t="s">
        <v>30</v>
      </c>
      <c r="C37" s="121">
        <v>0</v>
      </c>
      <c r="D37" s="144">
        <f t="shared" si="0"/>
      </c>
      <c r="E37" s="122">
        <v>0</v>
      </c>
      <c r="F37" s="144">
        <f t="shared" si="1"/>
      </c>
      <c r="G37" s="122">
        <v>0</v>
      </c>
      <c r="H37" s="144">
        <f t="shared" si="2"/>
      </c>
      <c r="I37" s="122">
        <v>0</v>
      </c>
      <c r="J37" s="144">
        <f t="shared" si="3"/>
      </c>
      <c r="K37" s="122">
        <v>0</v>
      </c>
      <c r="L37" s="144">
        <f t="shared" si="4"/>
      </c>
      <c r="M37" s="122"/>
      <c r="N37" s="119"/>
      <c r="O37" s="122"/>
      <c r="P37" s="119"/>
      <c r="Q37" s="122"/>
      <c r="R37" s="119"/>
      <c r="S37" s="122"/>
      <c r="T37" s="119"/>
      <c r="U37" s="99"/>
    </row>
    <row r="38" spans="1:21" ht="15">
      <c r="A38" s="101"/>
      <c r="B38" s="120" t="s">
        <v>31</v>
      </c>
      <c r="C38" s="121">
        <v>0</v>
      </c>
      <c r="D38" s="144">
        <f t="shared" si="0"/>
      </c>
      <c r="E38" s="122">
        <v>0</v>
      </c>
      <c r="F38" s="144">
        <f t="shared" si="1"/>
      </c>
      <c r="G38" s="122">
        <v>0</v>
      </c>
      <c r="H38" s="144">
        <f t="shared" si="2"/>
      </c>
      <c r="I38" s="122">
        <v>0</v>
      </c>
      <c r="J38" s="144">
        <f t="shared" si="3"/>
      </c>
      <c r="K38" s="122">
        <v>0</v>
      </c>
      <c r="L38" s="144">
        <f t="shared" si="4"/>
      </c>
      <c r="M38" s="122"/>
      <c r="N38" s="119"/>
      <c r="O38" s="122"/>
      <c r="P38" s="119"/>
      <c r="Q38" s="122"/>
      <c r="R38" s="119"/>
      <c r="S38" s="122"/>
      <c r="T38" s="119"/>
      <c r="U38" s="99"/>
    </row>
    <row r="39" spans="1:21" ht="15">
      <c r="A39" s="101"/>
      <c r="B39" s="120" t="s">
        <v>32</v>
      </c>
      <c r="C39" s="121">
        <v>0</v>
      </c>
      <c r="D39" s="144">
        <f t="shared" si="0"/>
      </c>
      <c r="E39" s="122">
        <v>0</v>
      </c>
      <c r="F39" s="144">
        <f t="shared" si="1"/>
      </c>
      <c r="G39" s="122">
        <v>0</v>
      </c>
      <c r="H39" s="144">
        <f t="shared" si="2"/>
      </c>
      <c r="I39" s="122">
        <v>0</v>
      </c>
      <c r="J39" s="144">
        <f t="shared" si="3"/>
      </c>
      <c r="K39" s="122">
        <v>0</v>
      </c>
      <c r="L39" s="144">
        <f t="shared" si="4"/>
      </c>
      <c r="M39" s="122"/>
      <c r="N39" s="119"/>
      <c r="O39" s="122"/>
      <c r="P39" s="119"/>
      <c r="Q39" s="122"/>
      <c r="R39" s="119"/>
      <c r="S39" s="122"/>
      <c r="T39" s="119"/>
      <c r="U39" s="99"/>
    </row>
    <row r="40" spans="1:21" ht="15">
      <c r="A40" s="101"/>
      <c r="B40" s="120" t="s">
        <v>33</v>
      </c>
      <c r="C40" s="121">
        <v>0</v>
      </c>
      <c r="D40" s="144">
        <f t="shared" si="0"/>
      </c>
      <c r="E40" s="122">
        <v>0</v>
      </c>
      <c r="F40" s="144">
        <f t="shared" si="1"/>
      </c>
      <c r="G40" s="122">
        <v>0</v>
      </c>
      <c r="H40" s="144">
        <f t="shared" si="2"/>
      </c>
      <c r="I40" s="122">
        <v>0</v>
      </c>
      <c r="J40" s="144">
        <f t="shared" si="3"/>
      </c>
      <c r="K40" s="122">
        <v>0</v>
      </c>
      <c r="L40" s="144">
        <f t="shared" si="4"/>
      </c>
      <c r="M40" s="122"/>
      <c r="N40" s="119"/>
      <c r="O40" s="122"/>
      <c r="P40" s="119"/>
      <c r="Q40" s="122"/>
      <c r="R40" s="119"/>
      <c r="S40" s="122"/>
      <c r="T40" s="119"/>
      <c r="U40" s="99"/>
    </row>
    <row r="41" spans="1:21" ht="15">
      <c r="A41" s="101"/>
      <c r="B41" s="120" t="s">
        <v>34</v>
      </c>
      <c r="C41" s="121">
        <v>0</v>
      </c>
      <c r="D41" s="144">
        <f t="shared" si="0"/>
      </c>
      <c r="E41" s="122">
        <v>0</v>
      </c>
      <c r="F41" s="144">
        <f t="shared" si="1"/>
      </c>
      <c r="G41" s="122">
        <v>0</v>
      </c>
      <c r="H41" s="144">
        <f t="shared" si="2"/>
      </c>
      <c r="I41" s="122">
        <v>0</v>
      </c>
      <c r="J41" s="144">
        <f t="shared" si="3"/>
      </c>
      <c r="K41" s="122">
        <v>0</v>
      </c>
      <c r="L41" s="144">
        <f t="shared" si="4"/>
      </c>
      <c r="M41" s="122"/>
      <c r="N41" s="119"/>
      <c r="O41" s="122"/>
      <c r="P41" s="119"/>
      <c r="Q41" s="122"/>
      <c r="R41" s="119"/>
      <c r="S41" s="122"/>
      <c r="T41" s="119"/>
      <c r="U41" s="99"/>
    </row>
    <row r="42" spans="1:21" ht="15">
      <c r="A42" s="101"/>
      <c r="B42" s="120" t="s">
        <v>35</v>
      </c>
      <c r="C42" s="121">
        <v>0</v>
      </c>
      <c r="D42" s="144">
        <f t="shared" si="0"/>
      </c>
      <c r="E42" s="122">
        <v>0</v>
      </c>
      <c r="F42" s="144">
        <f t="shared" si="1"/>
      </c>
      <c r="G42" s="122">
        <v>0</v>
      </c>
      <c r="H42" s="144">
        <f t="shared" si="2"/>
      </c>
      <c r="I42" s="122">
        <v>0</v>
      </c>
      <c r="J42" s="144">
        <f t="shared" si="3"/>
      </c>
      <c r="K42" s="122">
        <v>0</v>
      </c>
      <c r="L42" s="144">
        <f t="shared" si="4"/>
      </c>
      <c r="M42" s="122"/>
      <c r="N42" s="119"/>
      <c r="O42" s="122"/>
      <c r="P42" s="119"/>
      <c r="Q42" s="122"/>
      <c r="R42" s="119"/>
      <c r="S42" s="122"/>
      <c r="T42" s="119"/>
      <c r="U42" s="99"/>
    </row>
    <row r="43" spans="1:21" ht="15">
      <c r="A43" s="101"/>
      <c r="B43" s="120" t="s">
        <v>36</v>
      </c>
      <c r="C43" s="121">
        <v>0</v>
      </c>
      <c r="D43" s="144">
        <f t="shared" si="0"/>
      </c>
      <c r="E43" s="122">
        <v>0</v>
      </c>
      <c r="F43" s="144">
        <f t="shared" si="1"/>
      </c>
      <c r="G43" s="122">
        <v>0</v>
      </c>
      <c r="H43" s="144">
        <f t="shared" si="2"/>
      </c>
      <c r="I43" s="122">
        <v>0</v>
      </c>
      <c r="J43" s="144">
        <f t="shared" si="3"/>
      </c>
      <c r="K43" s="122">
        <v>0</v>
      </c>
      <c r="L43" s="144">
        <f t="shared" si="4"/>
      </c>
      <c r="M43" s="122"/>
      <c r="N43" s="119"/>
      <c r="O43" s="122"/>
      <c r="P43" s="119"/>
      <c r="Q43" s="122"/>
      <c r="R43" s="119"/>
      <c r="S43" s="122"/>
      <c r="T43" s="119"/>
      <c r="U43" s="99"/>
    </row>
    <row r="44" spans="1:21" ht="15">
      <c r="A44" s="101"/>
      <c r="B44" s="120" t="s">
        <v>37</v>
      </c>
      <c r="C44" s="121">
        <v>0</v>
      </c>
      <c r="D44" s="144">
        <f t="shared" si="0"/>
      </c>
      <c r="E44" s="122">
        <v>0</v>
      </c>
      <c r="F44" s="144">
        <f t="shared" si="1"/>
      </c>
      <c r="G44" s="122">
        <v>0</v>
      </c>
      <c r="H44" s="144">
        <f t="shared" si="2"/>
      </c>
      <c r="I44" s="122">
        <v>0</v>
      </c>
      <c r="J44" s="144">
        <f t="shared" si="3"/>
      </c>
      <c r="K44" s="122">
        <v>0</v>
      </c>
      <c r="L44" s="144">
        <f t="shared" si="4"/>
      </c>
      <c r="M44" s="122"/>
      <c r="N44" s="119"/>
      <c r="O44" s="122"/>
      <c r="P44" s="119"/>
      <c r="Q44" s="122"/>
      <c r="R44" s="119"/>
      <c r="S44" s="122"/>
      <c r="T44" s="119"/>
      <c r="U44" s="99"/>
    </row>
    <row r="45" spans="1:21" ht="15">
      <c r="A45" s="101"/>
      <c r="B45" s="120" t="s">
        <v>38</v>
      </c>
      <c r="C45" s="121">
        <v>0</v>
      </c>
      <c r="D45" s="144">
        <f t="shared" si="0"/>
      </c>
      <c r="E45" s="122">
        <v>0</v>
      </c>
      <c r="F45" s="144">
        <f t="shared" si="1"/>
      </c>
      <c r="G45" s="122">
        <v>0</v>
      </c>
      <c r="H45" s="144">
        <f t="shared" si="2"/>
      </c>
      <c r="I45" s="122">
        <v>0</v>
      </c>
      <c r="J45" s="144">
        <f t="shared" si="3"/>
      </c>
      <c r="K45" s="122">
        <v>0</v>
      </c>
      <c r="L45" s="144">
        <f t="shared" si="4"/>
      </c>
      <c r="M45" s="122"/>
      <c r="N45" s="119"/>
      <c r="O45" s="122"/>
      <c r="P45" s="119"/>
      <c r="Q45" s="122"/>
      <c r="R45" s="119"/>
      <c r="S45" s="122"/>
      <c r="T45" s="119"/>
      <c r="U45" s="99"/>
    </row>
    <row r="46" spans="1:21" ht="15">
      <c r="A46" s="101"/>
      <c r="B46" s="120" t="s">
        <v>39</v>
      </c>
      <c r="C46" s="121">
        <v>0</v>
      </c>
      <c r="D46" s="144">
        <f t="shared" si="0"/>
      </c>
      <c r="E46" s="122">
        <v>0</v>
      </c>
      <c r="F46" s="144">
        <f t="shared" si="1"/>
      </c>
      <c r="G46" s="122">
        <v>0</v>
      </c>
      <c r="H46" s="144">
        <f t="shared" si="2"/>
      </c>
      <c r="I46" s="122">
        <v>0</v>
      </c>
      <c r="J46" s="144">
        <f t="shared" si="3"/>
      </c>
      <c r="K46" s="122">
        <v>0</v>
      </c>
      <c r="L46" s="144">
        <f t="shared" si="4"/>
      </c>
      <c r="M46" s="122"/>
      <c r="N46" s="119"/>
      <c r="O46" s="122"/>
      <c r="P46" s="119"/>
      <c r="Q46" s="122"/>
      <c r="R46" s="119"/>
      <c r="S46" s="122"/>
      <c r="T46" s="119"/>
      <c r="U46" s="99"/>
    </row>
    <row r="47" spans="1:21" ht="15">
      <c r="A47" s="101"/>
      <c r="B47" s="120" t="s">
        <v>40</v>
      </c>
      <c r="C47" s="121">
        <v>0</v>
      </c>
      <c r="D47" s="144">
        <f t="shared" si="0"/>
      </c>
      <c r="E47" s="122">
        <v>0</v>
      </c>
      <c r="F47" s="144">
        <f t="shared" si="1"/>
      </c>
      <c r="G47" s="122">
        <v>0</v>
      </c>
      <c r="H47" s="144">
        <f t="shared" si="2"/>
      </c>
      <c r="I47" s="122">
        <v>0</v>
      </c>
      <c r="J47" s="144">
        <f t="shared" si="3"/>
      </c>
      <c r="K47" s="122">
        <v>0</v>
      </c>
      <c r="L47" s="144">
        <f t="shared" si="4"/>
      </c>
      <c r="M47" s="122"/>
      <c r="N47" s="119"/>
      <c r="O47" s="122"/>
      <c r="P47" s="119"/>
      <c r="Q47" s="122"/>
      <c r="R47" s="119"/>
      <c r="S47" s="122"/>
      <c r="T47" s="119"/>
      <c r="U47" s="99"/>
    </row>
    <row r="48" spans="1:21" ht="15">
      <c r="A48" s="101"/>
      <c r="B48" s="120" t="s">
        <v>41</v>
      </c>
      <c r="C48" s="121">
        <v>0</v>
      </c>
      <c r="D48" s="144">
        <f t="shared" si="0"/>
      </c>
      <c r="E48" s="122">
        <v>0</v>
      </c>
      <c r="F48" s="144">
        <f t="shared" si="1"/>
      </c>
      <c r="G48" s="122">
        <v>0</v>
      </c>
      <c r="H48" s="144">
        <f t="shared" si="2"/>
      </c>
      <c r="I48" s="122">
        <v>0</v>
      </c>
      <c r="J48" s="144">
        <f t="shared" si="3"/>
      </c>
      <c r="K48" s="122">
        <v>0</v>
      </c>
      <c r="L48" s="144">
        <f t="shared" si="4"/>
      </c>
      <c r="M48" s="122"/>
      <c r="N48" s="119"/>
      <c r="O48" s="122"/>
      <c r="P48" s="119"/>
      <c r="Q48" s="122"/>
      <c r="R48" s="119"/>
      <c r="S48" s="122"/>
      <c r="T48" s="119"/>
      <c r="U48" s="99"/>
    </row>
    <row r="49" spans="1:21" ht="15">
      <c r="A49" s="101"/>
      <c r="B49" s="120" t="s">
        <v>42</v>
      </c>
      <c r="C49" s="121">
        <v>0</v>
      </c>
      <c r="D49" s="144">
        <f t="shared" si="0"/>
      </c>
      <c r="E49" s="122">
        <v>0</v>
      </c>
      <c r="F49" s="144">
        <f t="shared" si="1"/>
      </c>
      <c r="G49" s="122">
        <v>0</v>
      </c>
      <c r="H49" s="144">
        <f t="shared" si="2"/>
      </c>
      <c r="I49" s="122">
        <v>0</v>
      </c>
      <c r="J49" s="144">
        <f t="shared" si="3"/>
      </c>
      <c r="K49" s="122">
        <v>0</v>
      </c>
      <c r="L49" s="144">
        <f t="shared" si="4"/>
      </c>
      <c r="M49" s="122"/>
      <c r="N49" s="119"/>
      <c r="O49" s="122"/>
      <c r="P49" s="119"/>
      <c r="Q49" s="122"/>
      <c r="R49" s="119"/>
      <c r="S49" s="122"/>
      <c r="T49" s="119"/>
      <c r="U49" s="99"/>
    </row>
    <row r="50" spans="1:21" ht="15">
      <c r="A50" s="101"/>
      <c r="B50" s="120" t="s">
        <v>43</v>
      </c>
      <c r="C50" s="121">
        <v>0</v>
      </c>
      <c r="D50" s="144">
        <f t="shared" si="0"/>
      </c>
      <c r="E50" s="122">
        <v>0</v>
      </c>
      <c r="F50" s="144">
        <f t="shared" si="1"/>
      </c>
      <c r="G50" s="122">
        <v>0</v>
      </c>
      <c r="H50" s="144">
        <f t="shared" si="2"/>
      </c>
      <c r="I50" s="122">
        <v>0</v>
      </c>
      <c r="J50" s="144">
        <f t="shared" si="3"/>
      </c>
      <c r="K50" s="122">
        <v>0</v>
      </c>
      <c r="L50" s="144">
        <f t="shared" si="4"/>
      </c>
      <c r="M50" s="122"/>
      <c r="N50" s="119"/>
      <c r="O50" s="122"/>
      <c r="P50" s="119"/>
      <c r="Q50" s="122"/>
      <c r="R50" s="119"/>
      <c r="S50" s="122"/>
      <c r="T50" s="119"/>
      <c r="U50" s="99"/>
    </row>
    <row r="51" spans="1:21" ht="15">
      <c r="A51" s="101"/>
      <c r="B51" s="120" t="s">
        <v>44</v>
      </c>
      <c r="C51" s="121">
        <v>0</v>
      </c>
      <c r="D51" s="144">
        <f t="shared" si="0"/>
      </c>
      <c r="E51" s="122">
        <v>0</v>
      </c>
      <c r="F51" s="144">
        <f t="shared" si="1"/>
      </c>
      <c r="G51" s="122">
        <v>0</v>
      </c>
      <c r="H51" s="144">
        <f t="shared" si="2"/>
      </c>
      <c r="I51" s="122">
        <v>0</v>
      </c>
      <c r="J51" s="144">
        <f t="shared" si="3"/>
      </c>
      <c r="K51" s="122">
        <v>0</v>
      </c>
      <c r="L51" s="144">
        <f t="shared" si="4"/>
      </c>
      <c r="M51" s="122"/>
      <c r="N51" s="119"/>
      <c r="O51" s="122"/>
      <c r="P51" s="119"/>
      <c r="Q51" s="122"/>
      <c r="R51" s="119"/>
      <c r="S51" s="122"/>
      <c r="T51" s="119"/>
      <c r="U51" s="99"/>
    </row>
    <row r="52" spans="1:21" ht="15">
      <c r="A52" s="101"/>
      <c r="B52" s="120" t="s">
        <v>189</v>
      </c>
      <c r="C52" s="121">
        <v>0</v>
      </c>
      <c r="D52" s="144">
        <f t="shared" si="0"/>
      </c>
      <c r="E52" s="122">
        <v>0</v>
      </c>
      <c r="F52" s="144">
        <f t="shared" si="1"/>
      </c>
      <c r="G52" s="122">
        <v>0</v>
      </c>
      <c r="H52" s="144">
        <f t="shared" si="2"/>
      </c>
      <c r="I52" s="122">
        <v>0</v>
      </c>
      <c r="J52" s="144">
        <f t="shared" si="3"/>
      </c>
      <c r="K52" s="122">
        <v>0</v>
      </c>
      <c r="L52" s="144">
        <f t="shared" si="4"/>
      </c>
      <c r="M52" s="122"/>
      <c r="N52" s="119"/>
      <c r="O52" s="122"/>
      <c r="P52" s="119"/>
      <c r="Q52" s="122"/>
      <c r="R52" s="119"/>
      <c r="S52" s="122"/>
      <c r="T52" s="119"/>
      <c r="U52" s="99"/>
    </row>
    <row r="53" spans="1:21" ht="15">
      <c r="A53" s="101"/>
      <c r="B53" s="120" t="s">
        <v>189</v>
      </c>
      <c r="C53" s="121">
        <v>0</v>
      </c>
      <c r="D53" s="144">
        <f t="shared" si="0"/>
      </c>
      <c r="E53" s="122">
        <v>0</v>
      </c>
      <c r="F53" s="144">
        <f t="shared" si="1"/>
      </c>
      <c r="G53" s="122">
        <v>0</v>
      </c>
      <c r="H53" s="144">
        <f t="shared" si="2"/>
      </c>
      <c r="I53" s="122">
        <v>0</v>
      </c>
      <c r="J53" s="144">
        <f t="shared" si="3"/>
      </c>
      <c r="K53" s="122">
        <v>0</v>
      </c>
      <c r="L53" s="144">
        <f t="shared" si="4"/>
      </c>
      <c r="M53" s="122"/>
      <c r="N53" s="119"/>
      <c r="O53" s="122"/>
      <c r="P53" s="119"/>
      <c r="Q53" s="122"/>
      <c r="R53" s="119"/>
      <c r="S53" s="122"/>
      <c r="T53" s="119"/>
      <c r="U53" s="99"/>
    </row>
    <row r="54" spans="1:21" ht="15">
      <c r="A54" s="101"/>
      <c r="B54" s="120" t="s">
        <v>189</v>
      </c>
      <c r="C54" s="121">
        <v>0</v>
      </c>
      <c r="D54" s="144">
        <f t="shared" si="0"/>
      </c>
      <c r="E54" s="122">
        <v>0</v>
      </c>
      <c r="F54" s="144">
        <f t="shared" si="1"/>
      </c>
      <c r="G54" s="122">
        <v>0</v>
      </c>
      <c r="H54" s="144">
        <f t="shared" si="2"/>
      </c>
      <c r="I54" s="122">
        <v>0</v>
      </c>
      <c r="J54" s="144">
        <f t="shared" si="3"/>
      </c>
      <c r="K54" s="122">
        <v>0</v>
      </c>
      <c r="L54" s="144">
        <f t="shared" si="4"/>
      </c>
      <c r="M54" s="122"/>
      <c r="N54" s="119"/>
      <c r="O54" s="122"/>
      <c r="P54" s="119"/>
      <c r="Q54" s="122"/>
      <c r="R54" s="119"/>
      <c r="S54" s="122"/>
      <c r="T54" s="119"/>
      <c r="U54" s="99"/>
    </row>
    <row r="55" spans="1:21" ht="15">
      <c r="A55" s="101"/>
      <c r="B55" s="120" t="s">
        <v>189</v>
      </c>
      <c r="C55" s="121">
        <v>0</v>
      </c>
      <c r="D55" s="144">
        <f t="shared" si="0"/>
      </c>
      <c r="E55" s="122">
        <v>0</v>
      </c>
      <c r="F55" s="144">
        <f t="shared" si="1"/>
      </c>
      <c r="G55" s="122">
        <v>0</v>
      </c>
      <c r="H55" s="144">
        <f t="shared" si="2"/>
      </c>
      <c r="I55" s="122">
        <v>0</v>
      </c>
      <c r="J55" s="144">
        <f t="shared" si="3"/>
      </c>
      <c r="K55" s="122">
        <v>0</v>
      </c>
      <c r="L55" s="144">
        <f t="shared" si="4"/>
      </c>
      <c r="M55" s="122"/>
      <c r="N55" s="119"/>
      <c r="O55" s="122"/>
      <c r="P55" s="119"/>
      <c r="Q55" s="122"/>
      <c r="R55" s="119"/>
      <c r="S55" s="122"/>
      <c r="T55" s="119"/>
      <c r="U55" s="99"/>
    </row>
    <row r="56" spans="1:21" ht="15">
      <c r="A56" s="101"/>
      <c r="B56" s="120" t="s">
        <v>45</v>
      </c>
      <c r="C56" s="121">
        <v>0</v>
      </c>
      <c r="D56" s="144">
        <f t="shared" si="0"/>
      </c>
      <c r="E56" s="122">
        <v>0</v>
      </c>
      <c r="F56" s="144">
        <f t="shared" si="1"/>
      </c>
      <c r="G56" s="122">
        <v>0</v>
      </c>
      <c r="H56" s="144">
        <f t="shared" si="2"/>
      </c>
      <c r="I56" s="122">
        <v>0</v>
      </c>
      <c r="J56" s="144">
        <f t="shared" si="3"/>
      </c>
      <c r="K56" s="122">
        <v>0</v>
      </c>
      <c r="L56" s="144">
        <f t="shared" si="4"/>
      </c>
      <c r="M56" s="122"/>
      <c r="N56" s="119"/>
      <c r="O56" s="122"/>
      <c r="P56" s="119"/>
      <c r="Q56" s="122"/>
      <c r="R56" s="119"/>
      <c r="S56" s="122"/>
      <c r="T56" s="119"/>
      <c r="U56" s="99"/>
    </row>
    <row r="57" spans="1:21" ht="6" customHeight="1">
      <c r="A57" s="100"/>
      <c r="B57" s="125"/>
      <c r="C57" s="102"/>
      <c r="D57" s="144"/>
      <c r="E57" s="126"/>
      <c r="F57" s="148"/>
      <c r="G57" s="126"/>
      <c r="H57" s="148"/>
      <c r="I57" s="126"/>
      <c r="J57" s="148"/>
      <c r="K57" s="126"/>
      <c r="L57" s="148"/>
      <c r="M57" s="122"/>
      <c r="N57" s="119"/>
      <c r="O57" s="122"/>
      <c r="P57" s="119"/>
      <c r="Q57" s="122"/>
      <c r="R57" s="119"/>
      <c r="S57" s="122"/>
      <c r="T57" s="119"/>
      <c r="U57" s="99"/>
    </row>
    <row r="58" spans="1:21" ht="15.75">
      <c r="A58" s="167" t="s">
        <v>8</v>
      </c>
      <c r="B58" s="168"/>
      <c r="C58" s="170">
        <f>SUM(C25:C56)</f>
        <v>0</v>
      </c>
      <c r="D58" s="145">
        <f>IF(C$14=0,"",(+C58/C$14)*100)</f>
      </c>
      <c r="E58" s="170">
        <f>SUM(E25:E56)</f>
        <v>0</v>
      </c>
      <c r="F58" s="145">
        <f>IF(E$14=0,"",(+E58/E$14)*100)</f>
      </c>
      <c r="G58" s="170">
        <f>SUM(G25:G56)</f>
        <v>0</v>
      </c>
      <c r="H58" s="145">
        <f>IF(G$14=0,"",(+G58/G$14)*100)</f>
      </c>
      <c r="I58" s="170">
        <f>SUM(I25:I56)</f>
        <v>0</v>
      </c>
      <c r="J58" s="145">
        <f>IF(I$14=0,"",(+I58/I$14)*100)</f>
      </c>
      <c r="K58" s="170">
        <f>SUM(K25:K56)</f>
        <v>0</v>
      </c>
      <c r="L58" s="145">
        <f>IF(K$14=0,"",(+K58/K$14)*100)</f>
      </c>
      <c r="M58" s="122"/>
      <c r="N58" s="119"/>
      <c r="O58" s="122"/>
      <c r="P58" s="119"/>
      <c r="Q58" s="122"/>
      <c r="R58" s="119"/>
      <c r="S58" s="122"/>
      <c r="T58" s="119"/>
      <c r="U58" s="99"/>
    </row>
    <row r="59" spans="1:21" ht="15">
      <c r="A59" s="171"/>
      <c r="B59" s="172"/>
      <c r="C59" s="173"/>
      <c r="D59" s="146"/>
      <c r="E59" s="174"/>
      <c r="F59" s="149"/>
      <c r="G59" s="174"/>
      <c r="H59" s="149"/>
      <c r="I59" s="174"/>
      <c r="J59" s="149"/>
      <c r="K59" s="174"/>
      <c r="L59" s="149"/>
      <c r="M59" s="122"/>
      <c r="N59" s="119"/>
      <c r="O59" s="122"/>
      <c r="P59" s="119"/>
      <c r="Q59" s="122"/>
      <c r="R59" s="119"/>
      <c r="S59" s="122"/>
      <c r="T59" s="119"/>
      <c r="U59" s="99"/>
    </row>
    <row r="60" spans="1:21" ht="15.75">
      <c r="A60" s="167" t="s">
        <v>9</v>
      </c>
      <c r="B60" s="168"/>
      <c r="C60" s="169">
        <f>C22-C58</f>
        <v>0</v>
      </c>
      <c r="D60" s="145">
        <f>IF(C$14=0,"",(+C60/C$14)*100)</f>
      </c>
      <c r="E60" s="170">
        <f>E22-E58</f>
        <v>0</v>
      </c>
      <c r="F60" s="145">
        <f>IF(E$14=0,"",(+E60/E$14)*100)</f>
      </c>
      <c r="G60" s="170">
        <f>G22-G58</f>
        <v>0</v>
      </c>
      <c r="H60" s="145">
        <f>IF(G$14=0,"",(+G60/G$14)*100)</f>
      </c>
      <c r="I60" s="170">
        <f>I22-I58</f>
        <v>0</v>
      </c>
      <c r="J60" s="145">
        <f>IF(I$14=0,"",(+I60/I$14)*100)</f>
      </c>
      <c r="K60" s="170">
        <f>K22-K58</f>
        <v>0</v>
      </c>
      <c r="L60" s="145">
        <f>IF(K$14=0,"",(+K60/K$14)*100)</f>
      </c>
      <c r="M60" s="122"/>
      <c r="N60" s="119"/>
      <c r="O60" s="122"/>
      <c r="P60" s="119"/>
      <c r="Q60" s="122"/>
      <c r="R60" s="119"/>
      <c r="S60" s="122"/>
      <c r="T60" s="119"/>
      <c r="U60" s="99"/>
    </row>
    <row r="61" spans="1:21" ht="9" customHeight="1">
      <c r="A61" s="178"/>
      <c r="B61" s="172"/>
      <c r="C61" s="179">
        <f>IF(C63&gt;0,"INT ERROR, S/B NEG","")</f>
      </c>
      <c r="D61" s="146"/>
      <c r="E61" s="180"/>
      <c r="F61" s="149"/>
      <c r="G61" s="180"/>
      <c r="H61" s="149"/>
      <c r="I61" s="180"/>
      <c r="J61" s="149"/>
      <c r="K61" s="180"/>
      <c r="L61" s="149"/>
      <c r="M61" s="122"/>
      <c r="N61" s="119"/>
      <c r="O61" s="122"/>
      <c r="P61" s="119"/>
      <c r="Q61" s="122"/>
      <c r="R61" s="119"/>
      <c r="S61" s="122"/>
      <c r="T61" s="119"/>
      <c r="U61" s="99"/>
    </row>
    <row r="62" spans="1:21" ht="15.75" customHeight="1">
      <c r="A62" s="136"/>
      <c r="B62" s="181" t="s">
        <v>66</v>
      </c>
      <c r="C62" s="121">
        <v>0</v>
      </c>
      <c r="D62" s="144">
        <f aca="true" t="shared" si="5" ref="D62:D67">IF(C$14=0,"",(+C62/C$14)*100)</f>
      </c>
      <c r="E62" s="122">
        <v>0</v>
      </c>
      <c r="F62" s="144">
        <f aca="true" t="shared" si="6" ref="F62:F67">IF(E$14=0,"",(+E62/E$14)*100)</f>
      </c>
      <c r="G62" s="122">
        <v>0</v>
      </c>
      <c r="H62" s="144">
        <f aca="true" t="shared" si="7" ref="H62:H67">IF(G$14=0,"",(+G62/G$14)*100)</f>
      </c>
      <c r="I62" s="122">
        <v>0</v>
      </c>
      <c r="J62" s="144">
        <f aca="true" t="shared" si="8" ref="J62:J67">IF(I$14=0,"",(+I62/I$14)*100)</f>
      </c>
      <c r="K62" s="122">
        <v>0</v>
      </c>
      <c r="L62" s="144">
        <f aca="true" t="shared" si="9" ref="L62:L67">IF(K$14=0,"",(+K62/K$14)*100)</f>
      </c>
      <c r="M62" s="122"/>
      <c r="N62" s="119"/>
      <c r="O62" s="122"/>
      <c r="P62" s="119"/>
      <c r="Q62" s="122"/>
      <c r="R62" s="119"/>
      <c r="S62" s="122"/>
      <c r="T62" s="119"/>
      <c r="U62" s="99"/>
    </row>
    <row r="63" spans="1:21" ht="15">
      <c r="A63" s="101"/>
      <c r="B63" s="181" t="s">
        <v>46</v>
      </c>
      <c r="C63" s="121">
        <v>0</v>
      </c>
      <c r="D63" s="144">
        <f t="shared" si="5"/>
      </c>
      <c r="E63" s="122">
        <v>0</v>
      </c>
      <c r="F63" s="144">
        <f t="shared" si="6"/>
      </c>
      <c r="G63" s="122">
        <v>0</v>
      </c>
      <c r="H63" s="144">
        <f t="shared" si="7"/>
      </c>
      <c r="I63" s="122">
        <v>0</v>
      </c>
      <c r="J63" s="144">
        <f t="shared" si="8"/>
      </c>
      <c r="K63" s="122">
        <v>0</v>
      </c>
      <c r="L63" s="144">
        <f t="shared" si="9"/>
      </c>
      <c r="M63" s="122"/>
      <c r="N63" s="119"/>
      <c r="O63" s="122"/>
      <c r="P63" s="119"/>
      <c r="Q63" s="122"/>
      <c r="R63" s="119"/>
      <c r="S63" s="122"/>
      <c r="T63" s="119"/>
      <c r="U63" s="99"/>
    </row>
    <row r="64" spans="1:21" ht="15">
      <c r="A64" s="101"/>
      <c r="B64" s="181" t="s">
        <v>47</v>
      </c>
      <c r="C64" s="121">
        <v>0</v>
      </c>
      <c r="D64" s="144">
        <f t="shared" si="5"/>
      </c>
      <c r="E64" s="122">
        <v>0</v>
      </c>
      <c r="F64" s="144">
        <f t="shared" si="6"/>
      </c>
      <c r="G64" s="122">
        <v>0</v>
      </c>
      <c r="H64" s="144">
        <f t="shared" si="7"/>
      </c>
      <c r="I64" s="122">
        <v>0</v>
      </c>
      <c r="J64" s="144">
        <f t="shared" si="8"/>
      </c>
      <c r="K64" s="122">
        <v>0</v>
      </c>
      <c r="L64" s="144">
        <f t="shared" si="9"/>
      </c>
      <c r="M64" s="122"/>
      <c r="N64" s="119"/>
      <c r="O64" s="122"/>
      <c r="P64" s="119"/>
      <c r="Q64" s="122"/>
      <c r="R64" s="119"/>
      <c r="S64" s="122"/>
      <c r="T64" s="119"/>
      <c r="U64" s="99"/>
    </row>
    <row r="65" spans="1:21" ht="15">
      <c r="A65" s="101"/>
      <c r="B65" s="181" t="s">
        <v>204</v>
      </c>
      <c r="C65" s="121">
        <v>0</v>
      </c>
      <c r="D65" s="144">
        <f t="shared" si="5"/>
      </c>
      <c r="E65" s="122">
        <v>0</v>
      </c>
      <c r="F65" s="144">
        <f t="shared" si="6"/>
      </c>
      <c r="G65" s="122">
        <v>0</v>
      </c>
      <c r="H65" s="144">
        <f t="shared" si="7"/>
      </c>
      <c r="I65" s="122">
        <v>0</v>
      </c>
      <c r="J65" s="144">
        <f t="shared" si="8"/>
      </c>
      <c r="K65" s="122">
        <v>0</v>
      </c>
      <c r="L65" s="144">
        <f t="shared" si="9"/>
      </c>
      <c r="M65" s="122"/>
      <c r="N65" s="119"/>
      <c r="O65" s="122"/>
      <c r="P65" s="119"/>
      <c r="Q65" s="122"/>
      <c r="R65" s="119"/>
      <c r="S65" s="122"/>
      <c r="T65" s="119"/>
      <c r="U65" s="99"/>
    </row>
    <row r="66" spans="1:21" ht="15">
      <c r="A66" s="101"/>
      <c r="B66" s="120" t="s">
        <v>167</v>
      </c>
      <c r="C66" s="121">
        <v>0</v>
      </c>
      <c r="D66" s="144">
        <f t="shared" si="5"/>
      </c>
      <c r="E66" s="122">
        <v>0</v>
      </c>
      <c r="F66" s="144">
        <f t="shared" si="6"/>
      </c>
      <c r="G66" s="122">
        <v>0</v>
      </c>
      <c r="H66" s="144">
        <f t="shared" si="7"/>
      </c>
      <c r="I66" s="122">
        <v>0</v>
      </c>
      <c r="J66" s="144">
        <f t="shared" si="8"/>
      </c>
      <c r="K66" s="122">
        <v>0</v>
      </c>
      <c r="L66" s="144">
        <f t="shared" si="9"/>
      </c>
      <c r="M66" s="122"/>
      <c r="N66" s="119"/>
      <c r="O66" s="122"/>
      <c r="P66" s="119"/>
      <c r="Q66" s="122"/>
      <c r="R66" s="119"/>
      <c r="S66" s="122"/>
      <c r="T66" s="119"/>
      <c r="U66" s="99"/>
    </row>
    <row r="67" spans="1:21" ht="15">
      <c r="A67" s="101"/>
      <c r="B67" s="120" t="s">
        <v>167</v>
      </c>
      <c r="C67" s="121">
        <v>0</v>
      </c>
      <c r="D67" s="144">
        <f t="shared" si="5"/>
      </c>
      <c r="E67" s="122">
        <v>0</v>
      </c>
      <c r="F67" s="144">
        <f t="shared" si="6"/>
      </c>
      <c r="G67" s="122">
        <v>0</v>
      </c>
      <c r="H67" s="144">
        <f t="shared" si="7"/>
      </c>
      <c r="I67" s="122">
        <v>0</v>
      </c>
      <c r="J67" s="144">
        <f t="shared" si="8"/>
      </c>
      <c r="K67" s="122">
        <v>0</v>
      </c>
      <c r="L67" s="144">
        <f t="shared" si="9"/>
      </c>
      <c r="M67" s="122"/>
      <c r="N67" s="119"/>
      <c r="O67" s="122"/>
      <c r="P67" s="119"/>
      <c r="Q67" s="122"/>
      <c r="R67" s="119"/>
      <c r="S67" s="122"/>
      <c r="T67" s="119"/>
      <c r="U67" s="99"/>
    </row>
    <row r="68" spans="1:21" ht="6" customHeight="1">
      <c r="A68" s="100"/>
      <c r="B68" s="125"/>
      <c r="C68" s="102"/>
      <c r="D68" s="144"/>
      <c r="E68" s="126"/>
      <c r="F68" s="148"/>
      <c r="G68" s="126"/>
      <c r="H68" s="148"/>
      <c r="I68" s="126"/>
      <c r="J68" s="148"/>
      <c r="K68" s="126"/>
      <c r="L68" s="148"/>
      <c r="M68" s="124"/>
      <c r="N68" s="97"/>
      <c r="O68" s="124"/>
      <c r="P68" s="97"/>
      <c r="Q68" s="124"/>
      <c r="R68" s="97"/>
      <c r="S68" s="124"/>
      <c r="T68" s="97"/>
      <c r="U68" s="99"/>
    </row>
    <row r="69" spans="1:21" ht="15.75">
      <c r="A69" s="167" t="s">
        <v>10</v>
      </c>
      <c r="B69" s="168"/>
      <c r="C69" s="169">
        <f>SUM(C60:C67)</f>
        <v>0</v>
      </c>
      <c r="D69" s="145">
        <f>IF(C$14=0,"",(+C69/C$14)*100)</f>
      </c>
      <c r="E69" s="170">
        <f>E60-SUM(E62:E68)</f>
        <v>0</v>
      </c>
      <c r="F69" s="145">
        <f>IF(E$14=0,"",(+E69/E$14)*100)</f>
      </c>
      <c r="G69" s="170">
        <f>G60-SUM(G62:G68)</f>
        <v>0</v>
      </c>
      <c r="H69" s="145">
        <f>IF(G$14=0,"",(+G69/G$14)*100)</f>
      </c>
      <c r="I69" s="170">
        <f>I60-SUM(I62:I68)</f>
        <v>0</v>
      </c>
      <c r="J69" s="145">
        <f>IF(I$14=0,"",(+I69/I$14)*100)</f>
      </c>
      <c r="K69" s="170">
        <f>K60-SUM(K62:K68)</f>
        <v>0</v>
      </c>
      <c r="L69" s="145">
        <f>IF(K$14=0,"",(+K69/K$14)*100)</f>
      </c>
      <c r="M69" s="129"/>
      <c r="N69" s="128"/>
      <c r="O69" s="129"/>
      <c r="P69" s="128"/>
      <c r="Q69" s="129"/>
      <c r="R69" s="128"/>
      <c r="S69" s="129"/>
      <c r="T69" s="128"/>
      <c r="U69" s="99"/>
    </row>
    <row r="70" spans="1:21" ht="6" customHeight="1">
      <c r="A70" s="137"/>
      <c r="B70" s="138"/>
      <c r="C70" s="139"/>
      <c r="D70" s="145"/>
      <c r="E70" s="140"/>
      <c r="F70" s="145"/>
      <c r="G70" s="140"/>
      <c r="H70" s="145"/>
      <c r="I70" s="140"/>
      <c r="J70" s="145"/>
      <c r="K70" s="140"/>
      <c r="L70" s="145"/>
      <c r="M70" s="131"/>
      <c r="N70" s="130"/>
      <c r="O70" s="131"/>
      <c r="P70" s="130"/>
      <c r="Q70" s="131"/>
      <c r="R70" s="130"/>
      <c r="S70" s="131"/>
      <c r="T70" s="130"/>
      <c r="U70" s="99"/>
    </row>
    <row r="71" spans="1:21" ht="15.75">
      <c r="A71" s="101"/>
      <c r="B71" s="181" t="s">
        <v>48</v>
      </c>
      <c r="C71" s="121">
        <v>0</v>
      </c>
      <c r="D71" s="144">
        <f>IF(C$14=0,"",(+C71/C$14)*100)</f>
      </c>
      <c r="E71" s="122">
        <v>0</v>
      </c>
      <c r="F71" s="144">
        <f>IF(E$14=0,"",(+E71/E$14)*100)</f>
      </c>
      <c r="G71" s="122">
        <v>0</v>
      </c>
      <c r="H71" s="144">
        <f>IF(G$14=0,"",(+G71/G$14)*100)</f>
      </c>
      <c r="I71" s="122">
        <v>0</v>
      </c>
      <c r="J71" s="144">
        <f>IF(I$14=0,"",(+I71/I$14)*100)</f>
      </c>
      <c r="K71" s="122">
        <v>0</v>
      </c>
      <c r="L71" s="144">
        <f>IF(K$14=0,"",(+K71/K$14)*100)</f>
      </c>
      <c r="M71" s="129"/>
      <c r="N71" s="128"/>
      <c r="O71" s="129"/>
      <c r="P71" s="128"/>
      <c r="Q71" s="129"/>
      <c r="R71" s="128"/>
      <c r="S71" s="129"/>
      <c r="T71" s="128"/>
      <c r="U71" s="99"/>
    </row>
    <row r="72" spans="1:21" ht="6" customHeight="1">
      <c r="A72" s="100"/>
      <c r="B72" s="125"/>
      <c r="C72" s="102"/>
      <c r="D72" s="144"/>
      <c r="E72" s="126"/>
      <c r="F72" s="148"/>
      <c r="G72" s="126"/>
      <c r="H72" s="148"/>
      <c r="I72" s="126"/>
      <c r="J72" s="148"/>
      <c r="K72" s="126"/>
      <c r="L72" s="148"/>
      <c r="M72" s="131"/>
      <c r="N72" s="130"/>
      <c r="O72" s="131"/>
      <c r="P72" s="130"/>
      <c r="Q72" s="131"/>
      <c r="R72" s="130"/>
      <c r="S72" s="131"/>
      <c r="T72" s="130"/>
      <c r="U72" s="99"/>
    </row>
    <row r="73" spans="1:21" ht="15.75">
      <c r="A73" s="182" t="s">
        <v>67</v>
      </c>
      <c r="B73" s="183"/>
      <c r="C73" s="184">
        <f>C69-C71</f>
        <v>0</v>
      </c>
      <c r="D73" s="147">
        <f>IF(C$14=0,"",(+C73/C$14)*100)</f>
      </c>
      <c r="E73" s="185">
        <f>E69-E71</f>
        <v>0</v>
      </c>
      <c r="F73" s="147">
        <f>IF(E$14=0,"",(+E73/E$14)*100)</f>
      </c>
      <c r="G73" s="185">
        <f>G69-G71</f>
        <v>0</v>
      </c>
      <c r="H73" s="147">
        <f>IF(G$14=0,"",(+G73/G$14)*100)</f>
      </c>
      <c r="I73" s="185">
        <f>I69-I71</f>
        <v>0</v>
      </c>
      <c r="J73" s="147">
        <f>IF(I$14=0,"",(+I73/I$14)*100)</f>
      </c>
      <c r="K73" s="185">
        <f>K69-K71</f>
        <v>0</v>
      </c>
      <c r="L73" s="147">
        <f>IF(K$14=0,"",(+K73/K$14)*100)</f>
      </c>
      <c r="M73" s="122"/>
      <c r="N73" s="119"/>
      <c r="O73" s="122"/>
      <c r="P73" s="119"/>
      <c r="Q73" s="122"/>
      <c r="R73" s="119"/>
      <c r="S73" s="122"/>
      <c r="T73" s="119"/>
      <c r="U73" s="99"/>
    </row>
    <row r="74" spans="1:21" ht="5.25" customHeight="1">
      <c r="A74" s="105"/>
      <c r="B74" s="105"/>
      <c r="C74" s="142"/>
      <c r="D74" s="141"/>
      <c r="E74" s="142"/>
      <c r="F74" s="141"/>
      <c r="G74" s="142"/>
      <c r="H74" s="141"/>
      <c r="I74" s="142"/>
      <c r="J74" s="141"/>
      <c r="K74" s="142"/>
      <c r="L74" s="141"/>
      <c r="M74" s="121"/>
      <c r="N74" s="119"/>
      <c r="O74" s="122"/>
      <c r="P74" s="119"/>
      <c r="Q74" s="122"/>
      <c r="R74" s="119"/>
      <c r="S74" s="122"/>
      <c r="T74" s="119"/>
      <c r="U74" s="99"/>
    </row>
    <row r="75" spans="1:21" ht="15.75" customHeight="1">
      <c r="A75" s="326" t="s">
        <v>251</v>
      </c>
      <c r="B75" s="327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99"/>
      <c r="N75" s="99"/>
      <c r="O75" s="99"/>
      <c r="P75" s="99"/>
      <c r="Q75" s="99"/>
      <c r="R75" s="99"/>
      <c r="S75" s="99"/>
      <c r="T75" s="99"/>
      <c r="U75" s="99"/>
    </row>
    <row r="76" spans="1:21" ht="12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186" t="s">
        <v>203</v>
      </c>
      <c r="M76" s="99"/>
      <c r="N76" s="99"/>
      <c r="O76" s="99"/>
      <c r="P76" s="99"/>
      <c r="Q76" s="99"/>
      <c r="R76" s="99"/>
      <c r="S76" s="99"/>
      <c r="T76" s="99"/>
      <c r="U76" s="99"/>
    </row>
    <row r="77" spans="1:21" ht="1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</row>
    <row r="78" spans="1:21" ht="1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</row>
    <row r="79" spans="1:21" ht="1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</row>
  </sheetData>
  <sheetProtection password="C47A" sheet="1" objects="1" scenarios="1" selectLockedCells="1"/>
  <mergeCells count="3">
    <mergeCell ref="A75:L75"/>
    <mergeCell ref="C1:J1"/>
    <mergeCell ref="C2:J2"/>
  </mergeCells>
  <printOptions horizontalCentered="1"/>
  <pageMargins left="0.25" right="0.25" top="0.37" bottom="0.5" header="0" footer="0"/>
  <pageSetup horizontalDpi="360" verticalDpi="360" orientation="portrait" scale="70" r:id="rId2"/>
  <rowBreaks count="1" manualBreakCount="1">
    <brk id="31744" min="1" max="56965" man="1"/>
  </rowBreaks>
  <colBreaks count="1" manualBreakCount="1">
    <brk id="20" max="65535" man="1"/>
  </colBreaks>
  <ignoredErrors>
    <ignoredError sqref="D14:E14 F14:G14 H14:I14 J14:K14 D20:E20 F20:G20 H20:I20 J20:K20 D22:E22 F22:G22 H22:I22 J22:K22 D73:K73 D60:K60 J58 D58 F58 H58 D69 F69 H69 J6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0"/>
  <sheetViews>
    <sheetView tabSelected="1" zoomScale="90" zoomScaleNormal="90" workbookViewId="0" topLeftCell="A1">
      <selection activeCell="K21" sqref="K21"/>
    </sheetView>
  </sheetViews>
  <sheetFormatPr defaultColWidth="8.88671875" defaultRowHeight="15"/>
  <cols>
    <col min="1" max="1" width="1.77734375" style="1" customWidth="1"/>
    <col min="2" max="2" width="47.6640625" style="1" customWidth="1"/>
    <col min="3" max="3" width="1.66796875" style="1" customWidth="1"/>
    <col min="4" max="4" width="4.6640625" style="1" customWidth="1"/>
    <col min="5" max="5" width="11.6640625" style="1" customWidth="1"/>
    <col min="6" max="6" width="2.6640625" style="1" customWidth="1"/>
    <col min="7" max="7" width="11.6640625" style="1" customWidth="1"/>
    <col min="8" max="8" width="2.6640625" style="1" customWidth="1"/>
    <col min="9" max="9" width="11.6640625" style="1" customWidth="1"/>
    <col min="10" max="10" width="2.6640625" style="1" customWidth="1"/>
    <col min="11" max="11" width="11.6640625" style="1" customWidth="1"/>
    <col min="12" max="12" width="1.88671875" style="1" customWidth="1"/>
    <col min="13" max="13" width="9.6640625" style="1" hidden="1" customWidth="1"/>
    <col min="14" max="16384" width="9.6640625" style="1" customWidth="1"/>
  </cols>
  <sheetData>
    <row r="1" spans="2:12" ht="18">
      <c r="B1" s="333" t="s">
        <v>148</v>
      </c>
      <c r="C1" s="334"/>
      <c r="D1" s="334"/>
      <c r="E1" s="334"/>
      <c r="F1" s="334"/>
      <c r="G1" s="334"/>
      <c r="H1" s="334"/>
      <c r="I1" s="334"/>
      <c r="J1" s="334"/>
      <c r="K1" s="334"/>
      <c r="L1" s="87"/>
    </row>
    <row r="2" spans="2:12" ht="18">
      <c r="B2" s="335" t="str">
        <f>'Project Costs, Down, Loan'!E2</f>
        <v>Car Wash to Be Bought:  Type over this beginning in cell E2 at left.</v>
      </c>
      <c r="C2" s="336"/>
      <c r="D2" s="336"/>
      <c r="E2" s="336"/>
      <c r="F2" s="336"/>
      <c r="G2" s="336"/>
      <c r="H2" s="336"/>
      <c r="I2" s="336"/>
      <c r="J2" s="336"/>
      <c r="K2" s="336"/>
      <c r="L2" s="87"/>
    </row>
    <row r="3" spans="2:12" ht="18.75">
      <c r="B3" s="187"/>
      <c r="C3" s="187"/>
      <c r="D3" s="46"/>
      <c r="E3" s="87"/>
      <c r="F3" s="87"/>
      <c r="G3" s="188"/>
      <c r="H3" s="87"/>
      <c r="I3" s="87"/>
      <c r="J3" s="46"/>
      <c r="K3" s="296" t="s">
        <v>155</v>
      </c>
      <c r="L3" s="87"/>
    </row>
    <row r="4" spans="2:12" ht="18.75">
      <c r="B4" s="187"/>
      <c r="C4" s="187"/>
      <c r="D4" s="46"/>
      <c r="E4" s="87"/>
      <c r="F4" s="87"/>
      <c r="G4" s="188"/>
      <c r="H4" s="87"/>
      <c r="I4" s="87"/>
      <c r="J4" s="46"/>
      <c r="K4" s="297">
        <f ca="1">TODAY()</f>
        <v>39271</v>
      </c>
      <c r="L4" s="87"/>
    </row>
    <row r="5" spans="2:12" ht="18.75">
      <c r="B5" s="187"/>
      <c r="C5" s="187"/>
      <c r="D5" s="46"/>
      <c r="E5" s="87"/>
      <c r="F5" s="87"/>
      <c r="G5" s="188"/>
      <c r="H5" s="87"/>
      <c r="I5" s="87"/>
      <c r="J5" s="46"/>
      <c r="K5" s="298">
        <f ca="1">NOW()</f>
        <v>39271.91831284722</v>
      </c>
      <c r="L5" s="87"/>
    </row>
    <row r="6" spans="2:12" ht="18">
      <c r="B6" s="87"/>
      <c r="C6" s="187"/>
      <c r="D6" s="189"/>
      <c r="E6" s="87"/>
      <c r="F6" s="87"/>
      <c r="G6" s="87" t="s">
        <v>114</v>
      </c>
      <c r="H6" s="87"/>
      <c r="I6" s="188">
        <f>'Loan Terms'!D6</f>
        <v>6.919744038990449E-49</v>
      </c>
      <c r="J6" s="87"/>
      <c r="K6" s="87"/>
      <c r="L6" s="190"/>
    </row>
    <row r="7" spans="2:12" ht="18">
      <c r="B7" s="191"/>
      <c r="C7" s="192"/>
      <c r="D7" s="193"/>
      <c r="E7" s="87"/>
      <c r="F7" s="87"/>
      <c r="G7" s="87" t="s">
        <v>113</v>
      </c>
      <c r="H7" s="87"/>
      <c r="I7" s="188">
        <f>SUM('Loan Terms'!D28,'Loan Terms'!D50,'Loan Terms'!D72)</f>
        <v>0</v>
      </c>
      <c r="J7" s="87"/>
      <c r="K7" s="87"/>
      <c r="L7" s="194"/>
    </row>
    <row r="8" spans="2:12" ht="18">
      <c r="B8" s="192"/>
      <c r="C8" s="192"/>
      <c r="D8" s="193"/>
      <c r="E8" s="87"/>
      <c r="F8" s="87"/>
      <c r="G8" s="195"/>
      <c r="H8" s="196"/>
      <c r="I8" s="196"/>
      <c r="J8" s="87"/>
      <c r="K8" s="87"/>
      <c r="L8" s="87"/>
    </row>
    <row r="9" spans="2:12" ht="19.5" customHeight="1">
      <c r="B9" s="197"/>
      <c r="C9" s="192"/>
      <c r="D9" s="193"/>
      <c r="E9" s="87"/>
      <c r="F9" s="87"/>
      <c r="G9" s="196"/>
      <c r="H9" s="196"/>
      <c r="I9" s="196"/>
      <c r="J9" s="87"/>
      <c r="K9" s="87"/>
      <c r="L9" s="87"/>
    </row>
    <row r="10" spans="2:12" ht="18">
      <c r="B10" s="87"/>
      <c r="C10" s="190"/>
      <c r="D10" s="189"/>
      <c r="E10" s="198" t="str">
        <f>'Spread of Business to Buy'!$E$3</f>
        <v>Tax Return</v>
      </c>
      <c r="F10" s="190"/>
      <c r="G10" s="198" t="str">
        <f>'Spread of Business to Buy'!$G$3</f>
        <v>Tax Return</v>
      </c>
      <c r="H10" s="190"/>
      <c r="I10" s="198" t="str">
        <f>'Spread of Business to Buy'!$I$3</f>
        <v>Tax Return</v>
      </c>
      <c r="J10" s="190"/>
      <c r="K10" s="198" t="str">
        <f>'Spread of Business to Buy'!$K$3</f>
        <v>Interim</v>
      </c>
      <c r="L10" s="190"/>
    </row>
    <row r="11" spans="2:12" ht="18">
      <c r="B11" s="196"/>
      <c r="C11" s="190"/>
      <c r="D11" s="189"/>
      <c r="E11" s="198">
        <f>'Spread of Business to Buy'!$E$4</f>
        <v>38352</v>
      </c>
      <c r="F11" s="199"/>
      <c r="G11" s="198">
        <f>'Spread of Business to Buy'!$G$4</f>
        <v>38717</v>
      </c>
      <c r="H11" s="199"/>
      <c r="I11" s="198">
        <f>'Spread of Business to Buy'!$I$4</f>
        <v>39082</v>
      </c>
      <c r="J11" s="190"/>
      <c r="K11" s="198">
        <f>'Spread of Business to Buy'!$K$4</f>
        <v>39355</v>
      </c>
      <c r="L11" s="190"/>
    </row>
    <row r="12" spans="2:12" ht="18">
      <c r="B12" s="200" t="s">
        <v>53</v>
      </c>
      <c r="C12" s="201" t="s">
        <v>115</v>
      </c>
      <c r="D12" s="202"/>
      <c r="E12" s="203">
        <f>'Spread of Business to Buy'!$E$5</f>
        <v>12</v>
      </c>
      <c r="F12" s="204"/>
      <c r="G12" s="203">
        <f>'Spread of Business to Buy'!$G$5</f>
        <v>12</v>
      </c>
      <c r="H12" s="204"/>
      <c r="I12" s="203">
        <f>'Spread of Business to Buy'!$I$5</f>
        <v>12</v>
      </c>
      <c r="J12" s="205"/>
      <c r="K12" s="203">
        <f>'Spread of Business to Buy'!$K$5</f>
        <v>9</v>
      </c>
      <c r="L12" s="202"/>
    </row>
    <row r="13" spans="2:12" ht="18">
      <c r="B13" s="200"/>
      <c r="C13" s="201"/>
      <c r="D13" s="202"/>
      <c r="E13" s="203"/>
      <c r="F13" s="204"/>
      <c r="G13" s="203"/>
      <c r="H13" s="204"/>
      <c r="I13" s="203"/>
      <c r="J13" s="205"/>
      <c r="K13" s="203"/>
      <c r="L13" s="202"/>
    </row>
    <row r="14" spans="2:12" ht="19.5" customHeight="1">
      <c r="B14" s="187" t="s">
        <v>212</v>
      </c>
      <c r="C14" s="187" t="s">
        <v>64</v>
      </c>
      <c r="D14" s="190" t="s">
        <v>130</v>
      </c>
      <c r="E14" s="206">
        <f>'Spread of Business to Buy'!E14</f>
        <v>0</v>
      </c>
      <c r="F14" s="207"/>
      <c r="G14" s="206">
        <f>'Spread of Business to Buy'!G14</f>
        <v>0</v>
      </c>
      <c r="H14" s="207"/>
      <c r="I14" s="206">
        <f>'Spread of Business to Buy'!I14</f>
        <v>0</v>
      </c>
      <c r="J14" s="207"/>
      <c r="K14" s="206">
        <f>'Spread of Business to Buy'!K14</f>
        <v>0</v>
      </c>
      <c r="L14" s="187"/>
    </row>
    <row r="15" spans="2:12" ht="18" customHeight="1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87"/>
    </row>
    <row r="16" spans="2:12" ht="18" customHeigh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ht="18">
      <c r="B17" s="209" t="s">
        <v>54</v>
      </c>
      <c r="C17" s="210"/>
      <c r="D17" s="211"/>
      <c r="E17" s="212"/>
      <c r="F17" s="212"/>
      <c r="G17" s="212"/>
      <c r="H17" s="213"/>
      <c r="I17" s="212"/>
      <c r="J17" s="210"/>
      <c r="K17" s="212"/>
      <c r="L17" s="210"/>
    </row>
    <row r="18" spans="2:12" ht="18">
      <c r="B18" s="209"/>
      <c r="C18" s="210"/>
      <c r="D18" s="211"/>
      <c r="E18" s="212"/>
      <c r="F18" s="212"/>
      <c r="G18" s="212"/>
      <c r="H18" s="213"/>
      <c r="I18" s="212"/>
      <c r="J18" s="210"/>
      <c r="K18" s="212"/>
      <c r="L18" s="210"/>
    </row>
    <row r="19" spans="2:12" ht="19.5" customHeight="1">
      <c r="B19" s="187" t="s">
        <v>118</v>
      </c>
      <c r="C19" s="214"/>
      <c r="D19" s="211"/>
      <c r="E19" s="215"/>
      <c r="F19" s="215"/>
      <c r="G19" s="215"/>
      <c r="H19" s="215"/>
      <c r="I19" s="215"/>
      <c r="J19" s="214"/>
      <c r="K19" s="215"/>
      <c r="L19" s="214"/>
    </row>
    <row r="20" spans="2:12" ht="19.5" customHeight="1">
      <c r="B20" s="216" t="s">
        <v>122</v>
      </c>
      <c r="C20" s="29"/>
      <c r="D20" s="211" t="s">
        <v>130</v>
      </c>
      <c r="E20" s="217">
        <v>0</v>
      </c>
      <c r="F20" s="212"/>
      <c r="G20" s="217">
        <v>0</v>
      </c>
      <c r="H20" s="212"/>
      <c r="I20" s="217">
        <v>0</v>
      </c>
      <c r="J20" s="213"/>
      <c r="K20" s="217">
        <v>0</v>
      </c>
      <c r="L20" s="214"/>
    </row>
    <row r="21" spans="2:12" ht="19.5" customHeight="1">
      <c r="B21" s="31" t="s">
        <v>144</v>
      </c>
      <c r="C21" s="29"/>
      <c r="D21" s="211" t="s">
        <v>131</v>
      </c>
      <c r="E21" s="217">
        <v>0</v>
      </c>
      <c r="F21" s="212"/>
      <c r="G21" s="217">
        <v>0</v>
      </c>
      <c r="H21" s="212"/>
      <c r="I21" s="217">
        <v>0</v>
      </c>
      <c r="J21" s="213"/>
      <c r="K21" s="217">
        <v>0</v>
      </c>
      <c r="L21" s="214"/>
    </row>
    <row r="22" spans="2:12" ht="19.5" customHeight="1">
      <c r="B22" s="31" t="s">
        <v>145</v>
      </c>
      <c r="C22" s="29"/>
      <c r="D22" s="211" t="s">
        <v>132</v>
      </c>
      <c r="E22" s="217">
        <v>0</v>
      </c>
      <c r="F22" s="212"/>
      <c r="G22" s="217">
        <v>0</v>
      </c>
      <c r="H22" s="212"/>
      <c r="I22" s="217">
        <v>0</v>
      </c>
      <c r="J22" s="213"/>
      <c r="K22" s="217">
        <v>0</v>
      </c>
      <c r="L22" s="214"/>
    </row>
    <row r="23" spans="2:12" ht="19.5" customHeight="1">
      <c r="B23" s="213"/>
      <c r="C23" s="214"/>
      <c r="D23" s="211"/>
      <c r="E23" s="30"/>
      <c r="F23" s="215"/>
      <c r="G23" s="30"/>
      <c r="H23" s="215"/>
      <c r="I23" s="30"/>
      <c r="J23" s="214"/>
      <c r="K23" s="30"/>
      <c r="L23" s="214"/>
    </row>
    <row r="24" spans="2:12" ht="19.5" customHeight="1">
      <c r="B24" s="225" t="s">
        <v>129</v>
      </c>
      <c r="C24" s="214"/>
      <c r="D24" s="211"/>
      <c r="E24" s="30"/>
      <c r="F24" s="215"/>
      <c r="G24" s="30"/>
      <c r="H24" s="215"/>
      <c r="I24" s="30"/>
      <c r="J24" s="214"/>
      <c r="K24" s="30"/>
      <c r="L24" s="214"/>
    </row>
    <row r="25" spans="2:12" ht="19.5" customHeight="1">
      <c r="B25" s="216" t="s">
        <v>120</v>
      </c>
      <c r="C25" s="214"/>
      <c r="D25" s="211" t="s">
        <v>130</v>
      </c>
      <c r="E25" s="217">
        <v>0</v>
      </c>
      <c r="F25" s="222">
        <f>IF(E25&gt;0,"Er","")</f>
      </c>
      <c r="G25" s="217">
        <v>0</v>
      </c>
      <c r="H25" s="222">
        <f>IF(G25&gt;0,"Er","")</f>
      </c>
      <c r="I25" s="217">
        <v>0</v>
      </c>
      <c r="J25" s="222">
        <f>IF(I25&gt;0,"Er","")</f>
      </c>
      <c r="K25" s="217">
        <v>0</v>
      </c>
      <c r="L25" s="222">
        <f>IF(K25&gt;0,"Er","")</f>
      </c>
    </row>
    <row r="26" spans="2:12" ht="19.5" customHeight="1">
      <c r="B26" s="31" t="s">
        <v>146</v>
      </c>
      <c r="C26" s="29"/>
      <c r="D26" s="211" t="s">
        <v>131</v>
      </c>
      <c r="E26" s="217">
        <v>0</v>
      </c>
      <c r="F26" s="222">
        <f>IF(E26&gt;0,"Er","")</f>
      </c>
      <c r="G26" s="217">
        <v>0</v>
      </c>
      <c r="H26" s="222">
        <f>IF(G26&gt;0,"Er","")</f>
      </c>
      <c r="I26" s="217">
        <v>0</v>
      </c>
      <c r="J26" s="222">
        <f>IF(I26&gt;0,"Er","")</f>
      </c>
      <c r="K26" s="217">
        <v>0</v>
      </c>
      <c r="L26" s="222">
        <f>IF(K26&gt;0,"Er","")</f>
      </c>
    </row>
    <row r="27" spans="2:12" ht="19.5" customHeight="1">
      <c r="B27" s="31" t="s">
        <v>147</v>
      </c>
      <c r="C27" s="29"/>
      <c r="D27" s="211" t="s">
        <v>132</v>
      </c>
      <c r="E27" s="217">
        <v>0</v>
      </c>
      <c r="F27" s="222">
        <f>IF(E27&gt;0,"Er","")</f>
      </c>
      <c r="G27" s="217">
        <v>0</v>
      </c>
      <c r="H27" s="222">
        <f>IF(G27&gt;0,"Er","")</f>
      </c>
      <c r="I27" s="217">
        <v>0</v>
      </c>
      <c r="J27" s="222">
        <f>IF(I27&gt;0,"Er","")</f>
      </c>
      <c r="K27" s="217">
        <v>0</v>
      </c>
      <c r="L27" s="222">
        <f>IF(K27&gt;0,"Er","")</f>
      </c>
    </row>
    <row r="28" spans="2:12" ht="19.5" customHeight="1">
      <c r="B28" s="213"/>
      <c r="C28" s="29"/>
      <c r="D28" s="28"/>
      <c r="E28" s="30"/>
      <c r="F28" s="215"/>
      <c r="G28" s="30"/>
      <c r="H28" s="215"/>
      <c r="I28" s="30"/>
      <c r="J28" s="214"/>
      <c r="K28" s="30"/>
      <c r="L28" s="214"/>
    </row>
    <row r="29" spans="2:12" ht="19.5" customHeight="1">
      <c r="B29" s="213"/>
      <c r="C29" s="29"/>
      <c r="D29" s="28"/>
      <c r="E29" s="30"/>
      <c r="F29" s="215"/>
      <c r="G29" s="30"/>
      <c r="H29" s="215"/>
      <c r="I29" s="30"/>
      <c r="J29" s="214"/>
      <c r="K29" s="30"/>
      <c r="L29" s="214"/>
    </row>
    <row r="30" spans="2:12" ht="19.5" customHeight="1">
      <c r="B30" s="225" t="s">
        <v>140</v>
      </c>
      <c r="C30" s="219"/>
      <c r="D30" s="220"/>
      <c r="E30" s="221">
        <f>SUM(E20:E29)</f>
        <v>0</v>
      </c>
      <c r="F30" s="215"/>
      <c r="G30" s="221">
        <f>SUM(G20:G29)</f>
        <v>0</v>
      </c>
      <c r="H30" s="215"/>
      <c r="I30" s="221">
        <f>SUM(I20:I29)</f>
        <v>0</v>
      </c>
      <c r="J30" s="214"/>
      <c r="K30" s="221">
        <f>SUM(K20:K29)</f>
        <v>0</v>
      </c>
      <c r="L30" s="214"/>
    </row>
    <row r="31" spans="2:13" ht="19.5" customHeight="1">
      <c r="B31" s="213"/>
      <c r="C31" s="214"/>
      <c r="D31" s="211"/>
      <c r="E31" s="215"/>
      <c r="F31" s="215"/>
      <c r="G31" s="215"/>
      <c r="H31" s="215"/>
      <c r="I31" s="215"/>
      <c r="J31" s="214"/>
      <c r="K31" s="215"/>
      <c r="L31" s="214"/>
      <c r="M31" s="223"/>
    </row>
    <row r="32" spans="2:13" ht="19.5" customHeight="1">
      <c r="B32" s="213"/>
      <c r="C32" s="214"/>
      <c r="D32" s="211"/>
      <c r="E32" s="212"/>
      <c r="F32" s="212"/>
      <c r="G32" s="212"/>
      <c r="H32" s="212"/>
      <c r="I32" s="212"/>
      <c r="J32" s="213"/>
      <c r="K32" s="212"/>
      <c r="L32" s="214"/>
      <c r="M32" s="223"/>
    </row>
    <row r="33" spans="2:13" ht="19.5" customHeight="1">
      <c r="B33" s="213"/>
      <c r="C33" s="214"/>
      <c r="D33" s="211"/>
      <c r="E33" s="215"/>
      <c r="F33" s="215"/>
      <c r="G33" s="215"/>
      <c r="H33" s="215"/>
      <c r="I33" s="215"/>
      <c r="J33" s="214"/>
      <c r="K33" s="215"/>
      <c r="L33" s="214"/>
      <c r="M33" s="223"/>
    </row>
    <row r="34" spans="2:13" ht="19.5" customHeight="1">
      <c r="B34" s="213"/>
      <c r="C34" s="214"/>
      <c r="D34" s="211"/>
      <c r="E34" s="215"/>
      <c r="F34" s="215"/>
      <c r="G34" s="215"/>
      <c r="H34" s="215"/>
      <c r="I34" s="215"/>
      <c r="J34" s="214"/>
      <c r="K34" s="215"/>
      <c r="L34" s="214"/>
      <c r="M34" s="223"/>
    </row>
    <row r="35" spans="2:13" ht="18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223"/>
    </row>
    <row r="36" spans="2:13" ht="18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223"/>
    </row>
    <row r="37" spans="2:13" ht="18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223"/>
    </row>
    <row r="38" spans="2:12" ht="15">
      <c r="B38" s="331" t="s">
        <v>227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</row>
    <row r="39" spans="10:12" ht="15">
      <c r="J39" s="223"/>
      <c r="K39" s="224" t="s">
        <v>203</v>
      </c>
      <c r="L39" s="223"/>
    </row>
    <row r="40" spans="10:12" ht="15">
      <c r="J40" s="223"/>
      <c r="L40" s="223"/>
    </row>
    <row r="41" spans="10:12" ht="15">
      <c r="J41" s="223"/>
      <c r="L41" s="223"/>
    </row>
    <row r="42" spans="10:12" ht="15">
      <c r="J42" s="223"/>
      <c r="L42" s="223"/>
    </row>
    <row r="43" spans="10:12" ht="15">
      <c r="J43" s="223"/>
      <c r="L43" s="223"/>
    </row>
    <row r="44" spans="10:12" ht="15">
      <c r="J44" s="223"/>
      <c r="L44" s="223"/>
    </row>
    <row r="45" ht="15">
      <c r="J45" s="223"/>
    </row>
    <row r="46" ht="15">
      <c r="J46" s="223"/>
    </row>
    <row r="47" ht="15">
      <c r="J47" s="223"/>
    </row>
    <row r="48" ht="15">
      <c r="J48" s="223"/>
    </row>
    <row r="49" ht="15">
      <c r="J49" s="223"/>
    </row>
    <row r="50" ht="15">
      <c r="J50" s="223"/>
    </row>
    <row r="51" ht="15">
      <c r="J51" s="223"/>
    </row>
    <row r="52" ht="15">
      <c r="J52" s="223"/>
    </row>
    <row r="53" ht="15">
      <c r="J53" s="223"/>
    </row>
    <row r="54" ht="15">
      <c r="J54" s="223"/>
    </row>
    <row r="55" ht="15">
      <c r="J55" s="223"/>
    </row>
    <row r="56" ht="15">
      <c r="J56" s="223"/>
    </row>
    <row r="57" ht="15">
      <c r="J57" s="223"/>
    </row>
    <row r="58" ht="15">
      <c r="J58" s="223"/>
    </row>
    <row r="59" ht="15">
      <c r="J59" s="223"/>
    </row>
    <row r="60" ht="15">
      <c r="J60" s="223"/>
    </row>
  </sheetData>
  <sheetProtection password="C47A" sheet="1" objects="1" scenarios="1" selectLockedCells="1"/>
  <mergeCells count="3">
    <mergeCell ref="B38:L38"/>
    <mergeCell ref="B1:K1"/>
    <mergeCell ref="B2:K2"/>
  </mergeCells>
  <printOptions/>
  <pageMargins left="0.25" right="0.25" top="0.5" bottom="0.25" header="0" footer="0"/>
  <pageSetup fitToHeight="1" fitToWidth="1" horizontalDpi="360" verticalDpi="360" orientation="portrait" scale="6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zoomScale="75" zoomScaleNormal="75" workbookViewId="0" topLeftCell="A1">
      <selection activeCell="B26" sqref="B26"/>
    </sheetView>
  </sheetViews>
  <sheetFormatPr defaultColWidth="8.88671875" defaultRowHeight="15"/>
  <cols>
    <col min="1" max="1" width="1.77734375" style="15" customWidth="1"/>
    <col min="2" max="2" width="47.6640625" style="15" customWidth="1"/>
    <col min="3" max="3" width="3.88671875" style="15" customWidth="1"/>
    <col min="4" max="4" width="14.3359375" style="15" customWidth="1"/>
    <col min="5" max="5" width="11.6640625" style="15" customWidth="1"/>
    <col min="6" max="6" width="2.6640625" style="15" customWidth="1"/>
    <col min="7" max="7" width="11.6640625" style="15" customWidth="1"/>
    <col min="8" max="8" width="2.6640625" style="15" customWidth="1"/>
    <col min="9" max="9" width="11.77734375" style="15" customWidth="1"/>
    <col min="10" max="10" width="2.6640625" style="15" customWidth="1"/>
    <col min="11" max="11" width="11.77734375" style="15" customWidth="1"/>
    <col min="12" max="12" width="1.77734375" style="15" customWidth="1"/>
    <col min="13" max="13" width="5.6640625" style="15" customWidth="1"/>
    <col min="14" max="16384" width="8.88671875" style="15" customWidth="1"/>
  </cols>
  <sheetData>
    <row r="1" spans="2:11" ht="18">
      <c r="B1" s="338" t="s">
        <v>156</v>
      </c>
      <c r="C1" s="339"/>
      <c r="D1" s="339"/>
      <c r="E1" s="339"/>
      <c r="F1" s="339"/>
      <c r="G1" s="339"/>
      <c r="H1" s="339"/>
      <c r="I1" s="339"/>
      <c r="J1" s="339"/>
      <c r="K1" s="340"/>
    </row>
    <row r="2" spans="2:11" ht="18">
      <c r="B2" s="341" t="str">
        <f>'Project Costs, Down, Loan'!E2</f>
        <v>Car Wash to Be Bought:  Type over this beginning in cell E2 at left.</v>
      </c>
      <c r="C2" s="336"/>
      <c r="D2" s="336"/>
      <c r="E2" s="336"/>
      <c r="F2" s="336"/>
      <c r="G2" s="336"/>
      <c r="H2" s="336"/>
      <c r="I2" s="336"/>
      <c r="J2" s="336"/>
      <c r="K2" s="342"/>
    </row>
    <row r="3" spans="2:11" ht="18.75">
      <c r="B3" s="187"/>
      <c r="C3" s="214"/>
      <c r="D3" s="46"/>
      <c r="E3" s="215"/>
      <c r="F3" s="215"/>
      <c r="G3" s="215"/>
      <c r="H3" s="215"/>
      <c r="I3" s="299">
        <f ca="1">TODAY()</f>
        <v>39271</v>
      </c>
      <c r="J3" s="300"/>
      <c r="K3" s="301">
        <f ca="1">NOW()</f>
        <v>39271.91831284722</v>
      </c>
    </row>
    <row r="4" spans="2:11" ht="18.75">
      <c r="B4" s="191"/>
      <c r="C4" s="214"/>
      <c r="D4" s="46"/>
      <c r="E4" s="215"/>
      <c r="F4" s="215"/>
      <c r="G4" s="215"/>
      <c r="H4" s="215"/>
      <c r="I4" s="302"/>
      <c r="J4" s="300"/>
      <c r="K4" s="303" t="s">
        <v>153</v>
      </c>
    </row>
    <row r="5" spans="2:11" ht="18.75">
      <c r="B5" s="213"/>
      <c r="C5" s="214"/>
      <c r="D5" s="46"/>
      <c r="E5" s="198" t="str">
        <f>'Spread of Business to Buy'!$E$3</f>
        <v>Tax Return</v>
      </c>
      <c r="F5" s="190"/>
      <c r="G5" s="198" t="str">
        <f>'Spread of Business to Buy'!$G$3</f>
        <v>Tax Return</v>
      </c>
      <c r="H5" s="190"/>
      <c r="I5" s="198" t="str">
        <f>'Spread of Business to Buy'!$I$3</f>
        <v>Tax Return</v>
      </c>
      <c r="J5" s="190"/>
      <c r="K5" s="198" t="str">
        <f>'Spread of Business to Buy'!$K$3</f>
        <v>Interim</v>
      </c>
    </row>
    <row r="6" spans="2:11" ht="18.75">
      <c r="B6" s="213"/>
      <c r="C6" s="214"/>
      <c r="D6" s="46"/>
      <c r="E6" s="198">
        <f>'Spread of Business to Buy'!$E$4</f>
        <v>38352</v>
      </c>
      <c r="F6" s="199"/>
      <c r="G6" s="198">
        <f>'Spread of Business to Buy'!$G$4</f>
        <v>38717</v>
      </c>
      <c r="H6" s="199"/>
      <c r="I6" s="198">
        <f>'Spread of Business to Buy'!$I$4</f>
        <v>39082</v>
      </c>
      <c r="J6" s="190"/>
      <c r="K6" s="198">
        <f>'Spread of Business to Buy'!$K$4</f>
        <v>39355</v>
      </c>
    </row>
    <row r="7" spans="2:11" ht="18.75">
      <c r="B7" s="213"/>
      <c r="C7" s="214"/>
      <c r="D7" s="46"/>
      <c r="E7" s="203">
        <f>'Spread of Business to Buy'!$E$5</f>
        <v>12</v>
      </c>
      <c r="F7" s="204"/>
      <c r="G7" s="203">
        <f>'Spread of Business to Buy'!$G$5</f>
        <v>12</v>
      </c>
      <c r="H7" s="204"/>
      <c r="I7" s="203">
        <f>'Spread of Business to Buy'!$I$5</f>
        <v>12</v>
      </c>
      <c r="J7" s="205"/>
      <c r="K7" s="203">
        <f>'Spread of Business to Buy'!$K$5</f>
        <v>9</v>
      </c>
    </row>
    <row r="8" spans="2:11" ht="18">
      <c r="B8" s="213"/>
      <c r="C8" s="214"/>
      <c r="D8" s="211"/>
      <c r="E8" s="215"/>
      <c r="F8" s="215"/>
      <c r="G8" s="215"/>
      <c r="H8" s="215"/>
      <c r="I8" s="215"/>
      <c r="J8" s="214"/>
      <c r="K8" s="215"/>
    </row>
    <row r="9" spans="2:11" ht="19.5" customHeight="1">
      <c r="B9" s="225" t="s">
        <v>119</v>
      </c>
      <c r="C9" s="214"/>
      <c r="D9" s="211"/>
      <c r="E9" s="215"/>
      <c r="F9" s="215"/>
      <c r="G9" s="215"/>
      <c r="H9" s="215"/>
      <c r="I9" s="215"/>
      <c r="J9" s="214"/>
      <c r="K9" s="215"/>
    </row>
    <row r="10" spans="2:11" ht="9.75" customHeight="1">
      <c r="B10" s="225"/>
      <c r="C10" s="214"/>
      <c r="D10" s="211"/>
      <c r="E10" s="215"/>
      <c r="F10" s="215"/>
      <c r="G10" s="215"/>
      <c r="H10" s="215"/>
      <c r="I10" s="215"/>
      <c r="J10" s="214"/>
      <c r="K10" s="215"/>
    </row>
    <row r="11" spans="2:11" ht="19.5" customHeight="1">
      <c r="B11" s="218" t="s">
        <v>257</v>
      </c>
      <c r="C11" s="219"/>
      <c r="D11" s="220"/>
      <c r="E11" s="226">
        <v>0</v>
      </c>
      <c r="F11" s="222">
        <f aca="true" t="shared" si="0" ref="F11:F28">IF(E11&lt;0,"Er","")</f>
      </c>
      <c r="G11" s="226">
        <v>0</v>
      </c>
      <c r="H11" s="222">
        <f aca="true" t="shared" si="1" ref="H11:H28">IF(G11&lt;0,"Er","")</f>
      </c>
      <c r="I11" s="226">
        <v>0</v>
      </c>
      <c r="J11" s="222">
        <f aca="true" t="shared" si="2" ref="J11:J28">IF(I11&lt;0,"Er","")</f>
      </c>
      <c r="K11" s="226">
        <v>0</v>
      </c>
    </row>
    <row r="12" spans="2:11" ht="19.5" customHeight="1">
      <c r="B12" s="218" t="s">
        <v>258</v>
      </c>
      <c r="C12" s="219"/>
      <c r="D12" s="220"/>
      <c r="E12" s="226">
        <v>0</v>
      </c>
      <c r="F12" s="222">
        <f t="shared" si="0"/>
      </c>
      <c r="G12" s="226">
        <v>0</v>
      </c>
      <c r="H12" s="222">
        <f t="shared" si="1"/>
      </c>
      <c r="I12" s="226">
        <v>0</v>
      </c>
      <c r="J12" s="222">
        <f t="shared" si="2"/>
      </c>
      <c r="K12" s="226">
        <v>0</v>
      </c>
    </row>
    <row r="13" spans="2:11" ht="19.5" customHeight="1">
      <c r="B13" s="218" t="s">
        <v>259</v>
      </c>
      <c r="C13" s="219"/>
      <c r="D13" s="220"/>
      <c r="E13" s="226">
        <v>0</v>
      </c>
      <c r="F13" s="222">
        <f t="shared" si="0"/>
      </c>
      <c r="G13" s="226">
        <v>0</v>
      </c>
      <c r="H13" s="222">
        <f t="shared" si="1"/>
      </c>
      <c r="I13" s="226">
        <v>0</v>
      </c>
      <c r="J13" s="222">
        <f t="shared" si="2"/>
      </c>
      <c r="K13" s="226">
        <v>0</v>
      </c>
    </row>
    <row r="14" spans="2:11" ht="19.5" customHeight="1">
      <c r="B14" s="87" t="s">
        <v>121</v>
      </c>
      <c r="C14" s="87"/>
      <c r="D14" s="190"/>
      <c r="E14" s="231">
        <f>'Spread of Business to Buy'!E71</f>
        <v>0</v>
      </c>
      <c r="F14" s="222">
        <f t="shared" si="0"/>
      </c>
      <c r="G14" s="231">
        <f>'Spread of Business to Buy'!G71</f>
        <v>0</v>
      </c>
      <c r="H14" s="222">
        <f t="shared" si="1"/>
      </c>
      <c r="I14" s="231">
        <f>'Spread of Business to Buy'!I71</f>
        <v>0</v>
      </c>
      <c r="J14" s="222">
        <f t="shared" si="2"/>
      </c>
      <c r="K14" s="231">
        <f>'Spread of Business to Buy'!K71</f>
        <v>0</v>
      </c>
    </row>
    <row r="15" spans="2:11" ht="19.5" customHeight="1">
      <c r="B15" s="232" t="s">
        <v>55</v>
      </c>
      <c r="C15" s="232"/>
      <c r="D15" s="207"/>
      <c r="E15" s="226">
        <v>0</v>
      </c>
      <c r="F15" s="222">
        <f t="shared" si="0"/>
      </c>
      <c r="G15" s="226">
        <v>0</v>
      </c>
      <c r="H15" s="222">
        <f t="shared" si="1"/>
      </c>
      <c r="I15" s="226">
        <v>0</v>
      </c>
      <c r="J15" s="222">
        <f t="shared" si="2"/>
      </c>
      <c r="K15" s="226">
        <v>0</v>
      </c>
    </row>
    <row r="16" spans="2:11" ht="19.5" customHeight="1">
      <c r="B16" s="87" t="s">
        <v>157</v>
      </c>
      <c r="C16" s="87"/>
      <c r="D16" s="190"/>
      <c r="E16" s="33">
        <f>'Spread of Business to Buy'!E25</f>
        <v>0</v>
      </c>
      <c r="F16" s="222">
        <f t="shared" si="0"/>
      </c>
      <c r="G16" s="33">
        <f>'Spread of Business to Buy'!G25</f>
        <v>0</v>
      </c>
      <c r="H16" s="222">
        <f t="shared" si="1"/>
      </c>
      <c r="I16" s="33">
        <f>'Spread of Business to Buy'!I25</f>
        <v>0</v>
      </c>
      <c r="J16" s="222">
        <f t="shared" si="2"/>
      </c>
      <c r="K16" s="33">
        <f>'Spread of Business to Buy'!K25</f>
        <v>0</v>
      </c>
    </row>
    <row r="17" spans="2:11" ht="19.5" customHeight="1">
      <c r="B17" s="87" t="s">
        <v>158</v>
      </c>
      <c r="C17" s="87"/>
      <c r="D17" s="190"/>
      <c r="E17" s="33">
        <f>E16*('Adjustment Assumptions'!$E$34/100)</f>
        <v>0</v>
      </c>
      <c r="F17" s="222">
        <f t="shared" si="0"/>
      </c>
      <c r="G17" s="33">
        <f>G16*('Adjustment Assumptions'!$E$34/100)</f>
        <v>0</v>
      </c>
      <c r="H17" s="222">
        <f t="shared" si="1"/>
      </c>
      <c r="I17" s="33">
        <f>I16*('Adjustment Assumptions'!$E$34/100)</f>
        <v>0</v>
      </c>
      <c r="J17" s="222">
        <f t="shared" si="2"/>
      </c>
      <c r="K17" s="33">
        <f>K16*('Adjustment Assumptions'!$E$34/100)</f>
        <v>0</v>
      </c>
    </row>
    <row r="18" spans="2:11" ht="19.5" customHeight="1">
      <c r="B18" s="87" t="s">
        <v>159</v>
      </c>
      <c r="C18" s="87"/>
      <c r="D18" s="190"/>
      <c r="E18" s="226">
        <v>0</v>
      </c>
      <c r="F18" s="222">
        <f t="shared" si="0"/>
      </c>
      <c r="G18" s="226">
        <v>0</v>
      </c>
      <c r="H18" s="222">
        <f t="shared" si="1"/>
      </c>
      <c r="I18" s="226">
        <v>0</v>
      </c>
      <c r="J18" s="222">
        <f t="shared" si="2"/>
      </c>
      <c r="K18" s="226">
        <v>0</v>
      </c>
    </row>
    <row r="19" spans="2:11" ht="19.5" customHeight="1">
      <c r="B19" s="87" t="s">
        <v>142</v>
      </c>
      <c r="C19" s="87"/>
      <c r="D19" s="190"/>
      <c r="E19" s="33">
        <f>E18*('Adjustment Assumptions'!$E$34/100)</f>
        <v>0</v>
      </c>
      <c r="F19" s="222">
        <f t="shared" si="0"/>
      </c>
      <c r="G19" s="33">
        <f>G18*('Adjustment Assumptions'!$E$34/100)</f>
        <v>0</v>
      </c>
      <c r="H19" s="222">
        <f t="shared" si="1"/>
      </c>
      <c r="I19" s="33">
        <f>I18*('Adjustment Assumptions'!$E$34/100)</f>
        <v>0</v>
      </c>
      <c r="J19" s="222">
        <f t="shared" si="2"/>
      </c>
      <c r="K19" s="33">
        <f>K18*('Adjustment Assumptions'!$E$34/100)</f>
        <v>0</v>
      </c>
    </row>
    <row r="20" spans="2:11" ht="19.5" customHeight="1">
      <c r="B20" s="87" t="s">
        <v>160</v>
      </c>
      <c r="C20" s="87"/>
      <c r="D20" s="190"/>
      <c r="E20" s="226">
        <v>0</v>
      </c>
      <c r="F20" s="222">
        <f t="shared" si="0"/>
      </c>
      <c r="G20" s="226">
        <v>0</v>
      </c>
      <c r="H20" s="222">
        <f t="shared" si="1"/>
      </c>
      <c r="I20" s="226">
        <v>0</v>
      </c>
      <c r="J20" s="222">
        <f t="shared" si="2"/>
      </c>
      <c r="K20" s="226">
        <v>0</v>
      </c>
    </row>
    <row r="21" spans="2:11" ht="19.5" customHeight="1">
      <c r="B21" s="87" t="s">
        <v>161</v>
      </c>
      <c r="C21" s="87"/>
      <c r="D21" s="190"/>
      <c r="E21" s="33">
        <f>E20*('Adjustment Assumptions'!$E$34/100)</f>
        <v>0</v>
      </c>
      <c r="F21" s="222">
        <f t="shared" si="0"/>
      </c>
      <c r="G21" s="33">
        <f>G20*('Adjustment Assumptions'!$E$34/100)</f>
        <v>0</v>
      </c>
      <c r="H21" s="222">
        <f t="shared" si="1"/>
      </c>
      <c r="I21" s="33">
        <f>I20*('Adjustment Assumptions'!$E$34/100)</f>
        <v>0</v>
      </c>
      <c r="J21" s="222">
        <f t="shared" si="2"/>
      </c>
      <c r="K21" s="33">
        <f>K20*('Adjustment Assumptions'!$E$34/100)</f>
        <v>0</v>
      </c>
    </row>
    <row r="22" spans="2:11" ht="19.5" customHeight="1">
      <c r="B22" s="87" t="s">
        <v>162</v>
      </c>
      <c r="C22" s="87"/>
      <c r="D22" s="190"/>
      <c r="E22" s="226">
        <v>0</v>
      </c>
      <c r="F22" s="222">
        <f t="shared" si="0"/>
      </c>
      <c r="G22" s="226">
        <v>0</v>
      </c>
      <c r="H22" s="222">
        <f t="shared" si="1"/>
      </c>
      <c r="I22" s="226">
        <v>0</v>
      </c>
      <c r="J22" s="222">
        <f t="shared" si="2"/>
      </c>
      <c r="K22" s="226">
        <v>0</v>
      </c>
    </row>
    <row r="23" spans="2:11" ht="19.5" customHeight="1">
      <c r="B23" s="87" t="s">
        <v>163</v>
      </c>
      <c r="C23" s="87"/>
      <c r="D23" s="190"/>
      <c r="E23" s="226">
        <v>0</v>
      </c>
      <c r="F23" s="222">
        <f t="shared" si="0"/>
      </c>
      <c r="G23" s="226">
        <v>0</v>
      </c>
      <c r="H23" s="222">
        <f t="shared" si="1"/>
      </c>
      <c r="I23" s="226">
        <v>0</v>
      </c>
      <c r="J23" s="222">
        <f t="shared" si="2"/>
      </c>
      <c r="K23" s="226">
        <v>0</v>
      </c>
    </row>
    <row r="24" spans="2:11" ht="19.5" customHeight="1">
      <c r="B24" s="87" t="s">
        <v>164</v>
      </c>
      <c r="C24" s="87"/>
      <c r="D24" s="190"/>
      <c r="E24" s="33">
        <f>'Spread of Business to Buy'!C62</f>
        <v>0</v>
      </c>
      <c r="F24" s="222">
        <f t="shared" si="0"/>
      </c>
      <c r="G24" s="33">
        <f>'Spread of Business to Buy'!E62</f>
        <v>0</v>
      </c>
      <c r="H24" s="222">
        <f t="shared" si="1"/>
      </c>
      <c r="I24" s="33">
        <f>'Spread of Business to Buy'!G62</f>
        <v>0</v>
      </c>
      <c r="J24" s="222">
        <f t="shared" si="2"/>
      </c>
      <c r="K24" s="33">
        <f>'Spread of Business to Buy'!I62</f>
        <v>0</v>
      </c>
    </row>
    <row r="25" spans="2:11" ht="19.5" customHeight="1">
      <c r="B25" s="87" t="s">
        <v>165</v>
      </c>
      <c r="C25" s="87"/>
      <c r="D25" s="190"/>
      <c r="E25" s="33">
        <f>SUM('Spread of Business to Buy'!C63:C65)</f>
        <v>0</v>
      </c>
      <c r="F25" s="222">
        <f t="shared" si="0"/>
      </c>
      <c r="G25" s="33">
        <f>SUM('Spread of Business to Buy'!E63:E65)</f>
        <v>0</v>
      </c>
      <c r="H25" s="222">
        <f t="shared" si="1"/>
      </c>
      <c r="I25" s="33">
        <f>SUM('Spread of Business to Buy'!G63:G65)</f>
        <v>0</v>
      </c>
      <c r="J25" s="222">
        <f t="shared" si="2"/>
      </c>
      <c r="K25" s="33">
        <f>SUM('Spread of Business to Buy'!I63:I65)</f>
        <v>0</v>
      </c>
    </row>
    <row r="26" spans="2:11" ht="19.5" customHeight="1">
      <c r="B26" s="233" t="s">
        <v>240</v>
      </c>
      <c r="C26" s="22"/>
      <c r="D26" s="26"/>
      <c r="E26" s="226">
        <v>0</v>
      </c>
      <c r="F26" s="222">
        <f t="shared" si="0"/>
      </c>
      <c r="G26" s="226">
        <v>0</v>
      </c>
      <c r="H26" s="222">
        <f t="shared" si="1"/>
      </c>
      <c r="I26" s="226">
        <v>0</v>
      </c>
      <c r="J26" s="222">
        <f t="shared" si="2"/>
      </c>
      <c r="K26" s="226">
        <v>0</v>
      </c>
    </row>
    <row r="27" spans="2:11" ht="19.5" customHeight="1">
      <c r="B27" s="233" t="s">
        <v>241</v>
      </c>
      <c r="C27" s="22"/>
      <c r="D27" s="26"/>
      <c r="E27" s="226">
        <v>0</v>
      </c>
      <c r="F27" s="222">
        <f t="shared" si="0"/>
      </c>
      <c r="G27" s="226">
        <v>0</v>
      </c>
      <c r="H27" s="222">
        <f t="shared" si="1"/>
      </c>
      <c r="I27" s="226">
        <v>0</v>
      </c>
      <c r="J27" s="222">
        <f t="shared" si="2"/>
      </c>
      <c r="K27" s="226">
        <v>0</v>
      </c>
    </row>
    <row r="28" spans="2:11" ht="19.5" customHeight="1">
      <c r="B28" s="233" t="s">
        <v>242</v>
      </c>
      <c r="C28" s="22"/>
      <c r="D28" s="26"/>
      <c r="E28" s="226">
        <v>0</v>
      </c>
      <c r="F28" s="222">
        <f t="shared" si="0"/>
      </c>
      <c r="G28" s="226">
        <v>0</v>
      </c>
      <c r="H28" s="222">
        <f t="shared" si="1"/>
      </c>
      <c r="I28" s="226">
        <v>0</v>
      </c>
      <c r="J28" s="222">
        <f t="shared" si="2"/>
      </c>
      <c r="K28" s="226">
        <v>0</v>
      </c>
    </row>
    <row r="29" spans="2:11" ht="19.5" customHeight="1">
      <c r="B29" s="23"/>
      <c r="C29" s="22"/>
      <c r="D29" s="26"/>
      <c r="E29" s="32"/>
      <c r="F29" s="222"/>
      <c r="G29" s="32"/>
      <c r="H29" s="222"/>
      <c r="I29" s="32"/>
      <c r="J29" s="222"/>
      <c r="K29" s="32"/>
    </row>
    <row r="30" spans="2:11" ht="19.5" customHeight="1">
      <c r="B30" s="22"/>
      <c r="C30" s="22"/>
      <c r="D30" s="26"/>
      <c r="E30" s="32"/>
      <c r="F30" s="227"/>
      <c r="G30" s="32"/>
      <c r="H30" s="227"/>
      <c r="I30" s="32"/>
      <c r="J30" s="232"/>
      <c r="K30" s="32"/>
    </row>
    <row r="31" spans="2:11" ht="19.5" customHeight="1">
      <c r="B31" s="24" t="s">
        <v>199</v>
      </c>
      <c r="C31" s="22"/>
      <c r="D31" s="26"/>
      <c r="E31" s="32"/>
      <c r="F31" s="227"/>
      <c r="G31" s="32"/>
      <c r="H31" s="227"/>
      <c r="I31" s="32"/>
      <c r="J31" s="232"/>
      <c r="K31" s="32"/>
    </row>
    <row r="32" spans="2:11" ht="9.75" customHeight="1">
      <c r="B32" s="24"/>
      <c r="C32" s="22"/>
      <c r="D32" s="26"/>
      <c r="E32" s="32"/>
      <c r="F32" s="227"/>
      <c r="G32" s="32"/>
      <c r="H32" s="227"/>
      <c r="I32" s="32"/>
      <c r="J32" s="232"/>
      <c r="K32" s="32"/>
    </row>
    <row r="33" spans="2:11" ht="19.5" customHeight="1">
      <c r="B33" s="31" t="s">
        <v>260</v>
      </c>
      <c r="C33" s="27"/>
      <c r="D33" s="26"/>
      <c r="E33" s="226">
        <v>0</v>
      </c>
      <c r="F33" s="222">
        <f aca="true" t="shared" si="3" ref="F33:F47">IF(E33&gt;0,"Er","")</f>
      </c>
      <c r="G33" s="226">
        <v>0</v>
      </c>
      <c r="H33" s="222">
        <f aca="true" t="shared" si="4" ref="H33:H47">IF(G33&gt;0,"Er","")</f>
      </c>
      <c r="I33" s="226">
        <v>0</v>
      </c>
      <c r="J33" s="222">
        <f aca="true" t="shared" si="5" ref="J33:J47">IF(I33&gt;0,"Er","")</f>
      </c>
      <c r="K33" s="226">
        <v>0</v>
      </c>
    </row>
    <row r="34" spans="2:11" ht="19.5" customHeight="1">
      <c r="B34" s="31" t="s">
        <v>256</v>
      </c>
      <c r="C34" s="27"/>
      <c r="D34" s="26"/>
      <c r="E34" s="226">
        <v>0</v>
      </c>
      <c r="F34" s="222">
        <f t="shared" si="3"/>
      </c>
      <c r="G34" s="226">
        <v>0</v>
      </c>
      <c r="H34" s="222">
        <f t="shared" si="4"/>
      </c>
      <c r="I34" s="226">
        <v>0</v>
      </c>
      <c r="J34" s="222">
        <f t="shared" si="5"/>
      </c>
      <c r="K34" s="226">
        <v>0</v>
      </c>
    </row>
    <row r="35" spans="2:11" ht="19.5" customHeight="1">
      <c r="B35" s="31" t="s">
        <v>261</v>
      </c>
      <c r="C35" s="27"/>
      <c r="D35" s="26"/>
      <c r="E35" s="226">
        <v>0</v>
      </c>
      <c r="F35" s="222">
        <f t="shared" si="3"/>
      </c>
      <c r="G35" s="226">
        <v>0</v>
      </c>
      <c r="H35" s="222">
        <f t="shared" si="4"/>
      </c>
      <c r="I35" s="217">
        <v>0</v>
      </c>
      <c r="J35" s="222">
        <f t="shared" si="5"/>
      </c>
      <c r="K35" s="226">
        <v>0</v>
      </c>
    </row>
    <row r="36" spans="2:11" ht="19.5" customHeight="1">
      <c r="B36" s="22" t="s">
        <v>250</v>
      </c>
      <c r="C36" s="22"/>
      <c r="D36" s="26"/>
      <c r="E36" s="226">
        <f>$I36</f>
        <v>0</v>
      </c>
      <c r="F36" s="215">
        <f t="shared" si="3"/>
      </c>
      <c r="G36" s="226">
        <v>0</v>
      </c>
      <c r="H36" s="230">
        <f t="shared" si="4"/>
      </c>
      <c r="I36" s="217">
        <v>0</v>
      </c>
      <c r="J36" s="230">
        <f t="shared" si="5"/>
      </c>
      <c r="K36" s="226">
        <v>0</v>
      </c>
    </row>
    <row r="37" spans="2:11" ht="19.5" customHeight="1">
      <c r="B37" s="22" t="s">
        <v>166</v>
      </c>
      <c r="C37" s="22"/>
      <c r="D37" s="26"/>
      <c r="E37" s="33">
        <f>E36*('Adjustment Assumptions'!$E$34/100)</f>
        <v>0</v>
      </c>
      <c r="F37" s="215">
        <f t="shared" si="3"/>
      </c>
      <c r="G37" s="33">
        <f>G36*('Adjustment Assumptions'!$E$34/100)</f>
        <v>0</v>
      </c>
      <c r="H37" s="215">
        <f t="shared" si="4"/>
      </c>
      <c r="I37" s="35">
        <f>I36*('Adjustment Assumptions'!$E$34/100)</f>
        <v>0</v>
      </c>
      <c r="J37" s="215">
        <f t="shared" si="5"/>
      </c>
      <c r="K37" s="231">
        <f>K36*('Adjustment Assumptions'!$E$34/100)</f>
        <v>0</v>
      </c>
    </row>
    <row r="38" spans="2:11" ht="19.5" customHeight="1">
      <c r="B38" s="22" t="s">
        <v>169</v>
      </c>
      <c r="C38" s="22"/>
      <c r="D38" s="26"/>
      <c r="E38" s="226">
        <v>0</v>
      </c>
      <c r="F38" s="215">
        <f t="shared" si="3"/>
      </c>
      <c r="G38" s="226">
        <v>0</v>
      </c>
      <c r="H38" s="230">
        <f t="shared" si="4"/>
      </c>
      <c r="I38" s="217">
        <v>0</v>
      </c>
      <c r="J38" s="230">
        <f t="shared" si="5"/>
      </c>
      <c r="K38" s="226">
        <v>0</v>
      </c>
    </row>
    <row r="39" spans="2:11" ht="19.5" customHeight="1">
      <c r="B39" s="22" t="s">
        <v>170</v>
      </c>
      <c r="C39" s="22"/>
      <c r="D39" s="26"/>
      <c r="E39" s="33">
        <f>E38*('Adjustment Assumptions'!$E$34/100)</f>
        <v>0</v>
      </c>
      <c r="F39" s="215">
        <f t="shared" si="3"/>
      </c>
      <c r="G39" s="33">
        <f>G38*('Adjustment Assumptions'!$E$34/100)</f>
        <v>0</v>
      </c>
      <c r="H39" s="215">
        <f t="shared" si="4"/>
      </c>
      <c r="I39" s="35">
        <f>I38*('Adjustment Assumptions'!$E$34/100)</f>
        <v>0</v>
      </c>
      <c r="J39" s="215">
        <f t="shared" si="5"/>
      </c>
      <c r="K39" s="33">
        <f>K38*('Adjustment Assumptions'!$E$34/100)</f>
        <v>0</v>
      </c>
    </row>
    <row r="40" spans="2:11" ht="19.5" customHeight="1">
      <c r="B40" s="22" t="s">
        <v>171</v>
      </c>
      <c r="C40" s="22"/>
      <c r="D40" s="26"/>
      <c r="E40" s="226">
        <v>0</v>
      </c>
      <c r="F40" s="215">
        <f t="shared" si="3"/>
      </c>
      <c r="G40" s="226">
        <v>0</v>
      </c>
      <c r="H40" s="230">
        <f t="shared" si="4"/>
      </c>
      <c r="I40" s="217">
        <v>0</v>
      </c>
      <c r="J40" s="230">
        <f t="shared" si="5"/>
      </c>
      <c r="K40" s="226">
        <v>0</v>
      </c>
    </row>
    <row r="41" spans="2:11" ht="19.5" customHeight="1">
      <c r="B41" s="22" t="s">
        <v>172</v>
      </c>
      <c r="C41" s="22"/>
      <c r="D41" s="26"/>
      <c r="E41" s="33">
        <f>E40*('Adjustment Assumptions'!$E$34/100)</f>
        <v>0</v>
      </c>
      <c r="F41" s="215">
        <f t="shared" si="3"/>
      </c>
      <c r="G41" s="33">
        <f>G40*('Adjustment Assumptions'!$E$34/100)</f>
        <v>0</v>
      </c>
      <c r="H41" s="215">
        <f t="shared" si="4"/>
      </c>
      <c r="I41" s="35">
        <f>I40*('Adjustment Assumptions'!$E$34/100)</f>
        <v>0</v>
      </c>
      <c r="J41" s="215">
        <f t="shared" si="5"/>
      </c>
      <c r="K41" s="33">
        <f>K40*('Adjustment Assumptions'!$E$34/100)</f>
        <v>0</v>
      </c>
    </row>
    <row r="42" spans="2:11" ht="19.5" customHeight="1">
      <c r="B42" s="22" t="s">
        <v>117</v>
      </c>
      <c r="C42" s="22"/>
      <c r="D42" s="26"/>
      <c r="E42" s="226">
        <v>0</v>
      </c>
      <c r="F42" s="215">
        <f t="shared" si="3"/>
      </c>
      <c r="G42" s="226">
        <v>0</v>
      </c>
      <c r="H42" s="222">
        <f t="shared" si="4"/>
      </c>
      <c r="I42" s="217">
        <v>0</v>
      </c>
      <c r="J42" s="222">
        <f t="shared" si="5"/>
      </c>
      <c r="K42" s="226">
        <v>0</v>
      </c>
    </row>
    <row r="43" spans="2:11" ht="19.5" customHeight="1">
      <c r="B43" s="22" t="s">
        <v>56</v>
      </c>
      <c r="C43" s="22"/>
      <c r="D43" s="26"/>
      <c r="E43" s="226">
        <v>0</v>
      </c>
      <c r="F43" s="215">
        <f t="shared" si="3"/>
      </c>
      <c r="G43" s="226">
        <v>0</v>
      </c>
      <c r="H43" s="222">
        <f t="shared" si="4"/>
      </c>
      <c r="I43" s="217">
        <v>0</v>
      </c>
      <c r="J43" s="222">
        <f t="shared" si="5"/>
      </c>
      <c r="K43" s="226">
        <v>0</v>
      </c>
    </row>
    <row r="44" spans="2:11" ht="19.5" customHeight="1">
      <c r="B44" s="22" t="s">
        <v>57</v>
      </c>
      <c r="C44" s="22"/>
      <c r="D44" s="26"/>
      <c r="E44" s="33">
        <f>-'Spread of Business to Buy'!E63+'Spread of Business to Buy'!E64-'Spread of Business to Buy'!E65</f>
        <v>0</v>
      </c>
      <c r="F44" s="222">
        <f t="shared" si="3"/>
      </c>
      <c r="G44" s="33">
        <f>-'Spread of Business to Buy'!G63+'Spread of Business to Buy'!G64-'Spread of Business to Buy'!G65</f>
        <v>0</v>
      </c>
      <c r="H44" s="222">
        <f t="shared" si="4"/>
      </c>
      <c r="I44" s="35">
        <f>-'Spread of Business to Buy'!I63+'Spread of Business to Buy'!I64-'Spread of Business to Buy'!I65</f>
        <v>0</v>
      </c>
      <c r="J44" s="222">
        <f t="shared" si="5"/>
      </c>
      <c r="K44" s="33">
        <f>-'Spread of Business to Buy'!K63+'Spread of Business to Buy'!K64-'Spread of Business to Buy'!K65</f>
        <v>0</v>
      </c>
    </row>
    <row r="45" spans="2:11" ht="19.5" customHeight="1">
      <c r="B45" s="233" t="s">
        <v>243</v>
      </c>
      <c r="C45" s="22"/>
      <c r="D45" s="26"/>
      <c r="E45" s="226">
        <v>0</v>
      </c>
      <c r="F45" s="222">
        <f t="shared" si="3"/>
      </c>
      <c r="G45" s="226">
        <v>0</v>
      </c>
      <c r="H45" s="222">
        <f t="shared" si="4"/>
      </c>
      <c r="I45" s="226">
        <v>0</v>
      </c>
      <c r="J45" s="222">
        <f t="shared" si="5"/>
      </c>
      <c r="K45" s="226">
        <v>0</v>
      </c>
    </row>
    <row r="46" spans="2:11" ht="19.5" customHeight="1">
      <c r="B46" s="233" t="s">
        <v>244</v>
      </c>
      <c r="C46" s="22"/>
      <c r="D46" s="26"/>
      <c r="E46" s="226">
        <v>0</v>
      </c>
      <c r="F46" s="222">
        <f t="shared" si="3"/>
      </c>
      <c r="G46" s="226">
        <v>0</v>
      </c>
      <c r="H46" s="222">
        <f t="shared" si="4"/>
      </c>
      <c r="I46" s="226">
        <v>0</v>
      </c>
      <c r="J46" s="222">
        <f t="shared" si="5"/>
      </c>
      <c r="K46" s="226">
        <v>0</v>
      </c>
    </row>
    <row r="47" spans="2:11" ht="19.5" customHeight="1">
      <c r="B47" s="233" t="s">
        <v>245</v>
      </c>
      <c r="C47" s="22"/>
      <c r="D47" s="26"/>
      <c r="E47" s="226">
        <v>0</v>
      </c>
      <c r="F47" s="222">
        <f t="shared" si="3"/>
      </c>
      <c r="G47" s="226">
        <v>0</v>
      </c>
      <c r="H47" s="222">
        <f t="shared" si="4"/>
      </c>
      <c r="I47" s="226">
        <v>0</v>
      </c>
      <c r="J47" s="222">
        <f t="shared" si="5"/>
      </c>
      <c r="K47" s="226">
        <v>0</v>
      </c>
    </row>
    <row r="48" spans="2:11" ht="19.5" customHeight="1">
      <c r="B48" s="22"/>
      <c r="C48" s="22"/>
      <c r="D48" s="26"/>
      <c r="E48" s="33"/>
      <c r="F48" s="227"/>
      <c r="G48" s="33"/>
      <c r="H48" s="231"/>
      <c r="I48" s="33"/>
      <c r="J48" s="232"/>
      <c r="K48" s="33"/>
    </row>
    <row r="49" spans="2:11" ht="19.5" customHeight="1">
      <c r="B49" s="24" t="s">
        <v>246</v>
      </c>
      <c r="C49" s="24"/>
      <c r="D49" s="25"/>
      <c r="E49" s="34">
        <f>SUM(E11:E48)</f>
        <v>0</v>
      </c>
      <c r="F49" s="228"/>
      <c r="G49" s="34">
        <f>SUM(G11:G48)</f>
        <v>0</v>
      </c>
      <c r="H49" s="228"/>
      <c r="I49" s="34">
        <f>SUM(I11:I48)</f>
        <v>0</v>
      </c>
      <c r="J49" s="228"/>
      <c r="K49" s="34">
        <f>SUM(K11:K48)</f>
        <v>0</v>
      </c>
    </row>
    <row r="50" spans="2:11" ht="18">
      <c r="B50" s="22"/>
      <c r="C50" s="22"/>
      <c r="D50" s="22"/>
      <c r="E50" s="22"/>
      <c r="F50" s="87"/>
      <c r="G50" s="22"/>
      <c r="H50" s="87"/>
      <c r="I50" s="22"/>
      <c r="J50" s="87"/>
      <c r="K50" s="22"/>
    </row>
    <row r="51" spans="2:11" ht="18.75">
      <c r="B51" s="18"/>
      <c r="C51" s="18"/>
      <c r="D51" s="18"/>
      <c r="E51" s="21"/>
      <c r="F51" s="43"/>
      <c r="G51" s="18"/>
      <c r="H51" s="43"/>
      <c r="I51" s="18"/>
      <c r="J51" s="43"/>
      <c r="K51" s="18"/>
    </row>
    <row r="52" spans="2:11" ht="15">
      <c r="B52" s="337" t="s">
        <v>247</v>
      </c>
      <c r="C52" s="318"/>
      <c r="D52" s="318"/>
      <c r="E52" s="318"/>
      <c r="F52" s="318"/>
      <c r="G52" s="318"/>
      <c r="H52" s="318"/>
      <c r="I52" s="318"/>
      <c r="J52" s="318"/>
      <c r="K52" s="319"/>
    </row>
    <row r="53" spans="6:11" ht="14.25">
      <c r="F53" s="229"/>
      <c r="I53" s="234"/>
      <c r="K53" s="224" t="s">
        <v>203</v>
      </c>
    </row>
    <row r="54" ht="14.25">
      <c r="K54" s="234"/>
    </row>
  </sheetData>
  <sheetProtection password="C47A" sheet="1" objects="1" scenarios="1" selectLockedCells="1"/>
  <mergeCells count="3">
    <mergeCell ref="B52:K52"/>
    <mergeCell ref="B1:K1"/>
    <mergeCell ref="B2:K2"/>
  </mergeCells>
  <printOptions/>
  <pageMargins left="0.5" right="0.5" top="0.33" bottom="0.5" header="0" footer="0"/>
  <pageSetup fitToHeight="1" fitToWidth="1" horizontalDpi="300" verticalDpi="300" orientation="portrait" scale="66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zoomScale="90" zoomScaleNormal="90" workbookViewId="0" topLeftCell="B1">
      <selection activeCell="B27" sqref="B27"/>
    </sheetView>
  </sheetViews>
  <sheetFormatPr defaultColWidth="8.88671875" defaultRowHeight="15"/>
  <cols>
    <col min="1" max="1" width="1.77734375" style="16" customWidth="1"/>
    <col min="2" max="2" width="47.6640625" style="16" customWidth="1"/>
    <col min="3" max="3" width="1.66796875" style="16" customWidth="1"/>
    <col min="4" max="4" width="10.21484375" style="16" customWidth="1"/>
    <col min="5" max="5" width="11.6640625" style="16" customWidth="1"/>
    <col min="6" max="6" width="2.6640625" style="16" customWidth="1"/>
    <col min="7" max="7" width="11.6640625" style="16" customWidth="1"/>
    <col min="8" max="8" width="2.6640625" style="16" customWidth="1"/>
    <col min="9" max="9" width="11.6640625" style="16" customWidth="1"/>
    <col min="10" max="10" width="2.6640625" style="16" customWidth="1"/>
    <col min="11" max="11" width="11.6640625" style="16" customWidth="1"/>
    <col min="12" max="12" width="1.66796875" style="16" customWidth="1"/>
    <col min="13" max="16384" width="8.88671875" style="16" customWidth="1"/>
  </cols>
  <sheetData>
    <row r="1" spans="2:12" ht="18">
      <c r="B1" s="343" t="s">
        <v>139</v>
      </c>
      <c r="C1" s="344"/>
      <c r="D1" s="344"/>
      <c r="E1" s="344"/>
      <c r="F1" s="344"/>
      <c r="G1" s="344"/>
      <c r="H1" s="344"/>
      <c r="I1" s="344"/>
      <c r="J1" s="344"/>
      <c r="K1" s="345"/>
      <c r="L1" s="237"/>
    </row>
    <row r="2" spans="2:12" ht="18">
      <c r="B2" s="341" t="str">
        <f>'Project Costs, Down, Loan'!E2</f>
        <v>Car Wash to Be Bought:  Type over this beginning in cell E2 at left.</v>
      </c>
      <c r="C2" s="346"/>
      <c r="D2" s="346"/>
      <c r="E2" s="346"/>
      <c r="F2" s="346"/>
      <c r="G2" s="346"/>
      <c r="H2" s="346"/>
      <c r="I2" s="346"/>
      <c r="J2" s="346"/>
      <c r="K2" s="346"/>
      <c r="L2" s="237"/>
    </row>
    <row r="3" spans="2:12" ht="18.75">
      <c r="B3" s="238"/>
      <c r="C3" s="238"/>
      <c r="D3" s="239"/>
      <c r="E3" s="240"/>
      <c r="F3" s="240"/>
      <c r="G3" s="240"/>
      <c r="H3" s="240"/>
      <c r="I3" s="304">
        <f ca="1">TODAY()</f>
        <v>39271</v>
      </c>
      <c r="J3" s="305"/>
      <c r="K3" s="306">
        <f ca="1">NOW()</f>
        <v>39271.91831284722</v>
      </c>
      <c r="L3" s="241"/>
    </row>
    <row r="4" spans="2:12" ht="18.75">
      <c r="B4" s="235"/>
      <c r="C4" s="238"/>
      <c r="D4" s="239"/>
      <c r="E4" s="240"/>
      <c r="F4" s="240"/>
      <c r="G4" s="240"/>
      <c r="H4" s="240"/>
      <c r="I4" s="307"/>
      <c r="J4" s="305"/>
      <c r="K4" s="308" t="s">
        <v>153</v>
      </c>
      <c r="L4" s="241"/>
    </row>
    <row r="5" spans="2:12" ht="9.75" customHeight="1">
      <c r="B5" s="235"/>
      <c r="C5" s="238"/>
      <c r="D5" s="239"/>
      <c r="E5" s="240"/>
      <c r="F5" s="240"/>
      <c r="G5" s="240"/>
      <c r="H5" s="240"/>
      <c r="I5" s="240"/>
      <c r="J5" s="241"/>
      <c r="K5" s="240"/>
      <c r="L5" s="241"/>
    </row>
    <row r="6" spans="2:12" ht="18.75">
      <c r="B6" s="238"/>
      <c r="C6" s="238"/>
      <c r="D6" s="239"/>
      <c r="E6" s="242" t="str">
        <f>'Spread of Business to Buy'!$E$3</f>
        <v>Tax Return</v>
      </c>
      <c r="F6" s="243"/>
      <c r="G6" s="242" t="str">
        <f>'Spread of Business to Buy'!$G$3</f>
        <v>Tax Return</v>
      </c>
      <c r="H6" s="243"/>
      <c r="I6" s="242" t="str">
        <f>'Spread of Business to Buy'!$I$3</f>
        <v>Tax Return</v>
      </c>
      <c r="J6" s="243"/>
      <c r="K6" s="242" t="str">
        <f>'Spread of Business to Buy'!$K$3</f>
        <v>Interim</v>
      </c>
      <c r="L6" s="241"/>
    </row>
    <row r="7" spans="2:12" ht="18.75">
      <c r="B7" s="238"/>
      <c r="C7" s="238"/>
      <c r="D7" s="239"/>
      <c r="E7" s="242">
        <f>'Spread of Business to Buy'!$E$4</f>
        <v>38352</v>
      </c>
      <c r="F7" s="244"/>
      <c r="G7" s="242">
        <f>'Spread of Business to Buy'!$G$4</f>
        <v>38717</v>
      </c>
      <c r="H7" s="244"/>
      <c r="I7" s="242">
        <f>'Spread of Business to Buy'!$I$4</f>
        <v>39082</v>
      </c>
      <c r="J7" s="243"/>
      <c r="K7" s="242">
        <f>'Spread of Business to Buy'!$K$4</f>
        <v>39355</v>
      </c>
      <c r="L7" s="241"/>
    </row>
    <row r="8" spans="2:12" ht="18.75">
      <c r="B8" s="238"/>
      <c r="C8" s="238"/>
      <c r="D8" s="239"/>
      <c r="E8" s="245">
        <f>'Spread of Business to Buy'!$E$5</f>
        <v>12</v>
      </c>
      <c r="F8" s="246"/>
      <c r="G8" s="245">
        <f>'Spread of Business to Buy'!$G$5</f>
        <v>12</v>
      </c>
      <c r="H8" s="246"/>
      <c r="I8" s="245">
        <f>'Spread of Business to Buy'!$I$5</f>
        <v>12</v>
      </c>
      <c r="J8" s="247"/>
      <c r="K8" s="245">
        <f>'Spread of Business to Buy'!$K$5</f>
        <v>9</v>
      </c>
      <c r="L8" s="241"/>
    </row>
    <row r="9" spans="2:12" ht="7.5" customHeight="1">
      <c r="B9" s="238"/>
      <c r="C9" s="238"/>
      <c r="D9" s="239"/>
      <c r="E9" s="240"/>
      <c r="F9" s="240"/>
      <c r="G9" s="240"/>
      <c r="H9" s="240"/>
      <c r="I9" s="240"/>
      <c r="J9" s="241"/>
      <c r="K9" s="240"/>
      <c r="L9" s="241"/>
    </row>
    <row r="10" spans="2:12" ht="18.75">
      <c r="B10" s="290" t="s">
        <v>200</v>
      </c>
      <c r="C10" s="238"/>
      <c r="D10" s="239"/>
      <c r="E10" s="240">
        <f>+'Proforma Revenue'!E30</f>
        <v>0</v>
      </c>
      <c r="F10" s="240"/>
      <c r="G10" s="240">
        <f>+'Proforma Revenue'!G30</f>
        <v>0</v>
      </c>
      <c r="H10" s="240"/>
      <c r="I10" s="240">
        <f>+'Proforma Revenue'!I30</f>
        <v>0</v>
      </c>
      <c r="J10" s="241"/>
      <c r="K10" s="240">
        <f>+'Proforma Revenue'!K30</f>
        <v>0</v>
      </c>
      <c r="L10" s="241"/>
    </row>
    <row r="11" spans="2:12" ht="7.5" customHeight="1">
      <c r="B11" s="238"/>
      <c r="C11" s="238"/>
      <c r="D11" s="239"/>
      <c r="E11" s="240"/>
      <c r="F11" s="240"/>
      <c r="G11" s="240"/>
      <c r="H11" s="240"/>
      <c r="I11" s="240"/>
      <c r="J11" s="241"/>
      <c r="K11" s="240"/>
      <c r="L11" s="241"/>
    </row>
    <row r="12" spans="2:12" ht="18.75">
      <c r="B12" s="238" t="s">
        <v>190</v>
      </c>
      <c r="C12" s="238"/>
      <c r="D12" s="239"/>
      <c r="E12" s="240">
        <f>'Spread of Business to Buy'!E58</f>
        <v>0</v>
      </c>
      <c r="F12" s="240"/>
      <c r="G12" s="240">
        <f>'Spread of Business to Buy'!G58</f>
        <v>0</v>
      </c>
      <c r="H12" s="240"/>
      <c r="I12" s="240">
        <f>'Spread of Business to Buy'!I58</f>
        <v>0</v>
      </c>
      <c r="J12" s="241"/>
      <c r="K12" s="240">
        <f>'Spread of Business to Buy'!K58</f>
        <v>0</v>
      </c>
      <c r="L12" s="241"/>
    </row>
    <row r="13" spans="2:12" ht="7.5" customHeight="1">
      <c r="B13" s="238"/>
      <c r="C13" s="238"/>
      <c r="D13" s="239"/>
      <c r="E13" s="240"/>
      <c r="F13" s="240"/>
      <c r="G13" s="240"/>
      <c r="H13" s="240"/>
      <c r="I13" s="240"/>
      <c r="J13" s="241"/>
      <c r="K13" s="240"/>
      <c r="L13" s="241"/>
    </row>
    <row r="14" spans="2:12" ht="18.75">
      <c r="B14" s="238" t="s">
        <v>205</v>
      </c>
      <c r="C14" s="238"/>
      <c r="D14" s="239"/>
      <c r="E14" s="240">
        <f>-'Operating Expense Adjustments'!E49</f>
        <v>0</v>
      </c>
      <c r="F14" s="240"/>
      <c r="G14" s="240">
        <f>-'Operating Expense Adjustments'!G49</f>
        <v>0</v>
      </c>
      <c r="H14" s="240"/>
      <c r="I14" s="240">
        <f>-'Operating Expense Adjustments'!I49</f>
        <v>0</v>
      </c>
      <c r="J14" s="241"/>
      <c r="K14" s="240">
        <f>-'Operating Expense Adjustments'!K49</f>
        <v>0</v>
      </c>
      <c r="L14" s="241"/>
    </row>
    <row r="15" spans="2:12" ht="7.5" customHeight="1">
      <c r="B15" s="238"/>
      <c r="C15" s="238"/>
      <c r="D15" s="239"/>
      <c r="E15" s="248"/>
      <c r="F15" s="240"/>
      <c r="G15" s="248"/>
      <c r="H15" s="240"/>
      <c r="I15" s="248"/>
      <c r="J15" s="241"/>
      <c r="K15" s="248"/>
      <c r="L15" s="241"/>
    </row>
    <row r="16" spans="2:12" ht="7.5" customHeight="1">
      <c r="B16" s="238"/>
      <c r="C16" s="238"/>
      <c r="D16" s="239"/>
      <c r="E16" s="240"/>
      <c r="F16" s="240"/>
      <c r="G16" s="240"/>
      <c r="H16" s="240"/>
      <c r="I16" s="240"/>
      <c r="J16" s="241"/>
      <c r="K16" s="240"/>
      <c r="L16" s="241"/>
    </row>
    <row r="17" spans="2:12" ht="18.75">
      <c r="B17" s="238" t="s">
        <v>191</v>
      </c>
      <c r="C17" s="238"/>
      <c r="D17" s="239"/>
      <c r="E17" s="240">
        <f>SUM(E12:E14)</f>
        <v>0</v>
      </c>
      <c r="F17" s="240"/>
      <c r="G17" s="240">
        <f>SUM(G12:G14)</f>
        <v>0</v>
      </c>
      <c r="H17" s="240"/>
      <c r="I17" s="240">
        <f>SUM(I12:I14)</f>
        <v>0</v>
      </c>
      <c r="J17" s="241"/>
      <c r="K17" s="240">
        <f>SUM(K12:K14)</f>
        <v>0</v>
      </c>
      <c r="L17" s="241"/>
    </row>
    <row r="18" spans="2:12" ht="6.75" customHeight="1" thickBot="1">
      <c r="B18" s="238"/>
      <c r="C18" s="238"/>
      <c r="D18" s="239"/>
      <c r="E18" s="249"/>
      <c r="F18" s="240"/>
      <c r="G18" s="249"/>
      <c r="H18" s="240"/>
      <c r="I18" s="249"/>
      <c r="J18" s="241"/>
      <c r="K18" s="249"/>
      <c r="L18" s="241"/>
    </row>
    <row r="19" spans="2:12" ht="7.5" customHeight="1" thickTop="1">
      <c r="B19" s="238"/>
      <c r="C19" s="238"/>
      <c r="D19" s="239"/>
      <c r="E19" s="240"/>
      <c r="F19" s="240"/>
      <c r="G19" s="240"/>
      <c r="H19" s="240"/>
      <c r="I19" s="240"/>
      <c r="J19" s="241"/>
      <c r="K19" s="240"/>
      <c r="L19" s="241"/>
    </row>
    <row r="20" spans="2:12" ht="18.75">
      <c r="B20" s="235" t="s">
        <v>213</v>
      </c>
      <c r="C20" s="238"/>
      <c r="D20" s="239"/>
      <c r="E20" s="240">
        <f>E10-E17</f>
        <v>0</v>
      </c>
      <c r="F20" s="240"/>
      <c r="G20" s="240">
        <f>G10-G17</f>
        <v>0</v>
      </c>
      <c r="H20" s="240"/>
      <c r="I20" s="240">
        <f>I10-I17</f>
        <v>0</v>
      </c>
      <c r="J20" s="241"/>
      <c r="K20" s="240">
        <f>K10-K17</f>
        <v>0</v>
      </c>
      <c r="L20" s="241"/>
    </row>
    <row r="21" spans="2:12" ht="18.75">
      <c r="B21" s="238"/>
      <c r="C21" s="238"/>
      <c r="D21" s="239"/>
      <c r="E21" s="240"/>
      <c r="F21" s="240"/>
      <c r="G21" s="240"/>
      <c r="H21" s="240"/>
      <c r="I21" s="240"/>
      <c r="J21" s="241"/>
      <c r="K21" s="240"/>
      <c r="L21" s="241"/>
    </row>
    <row r="22" spans="2:12" ht="18">
      <c r="B22" s="250" t="s">
        <v>154</v>
      </c>
      <c r="C22" s="251"/>
      <c r="D22" s="252"/>
      <c r="E22" s="253"/>
      <c r="F22" s="253"/>
      <c r="G22" s="253"/>
      <c r="H22" s="253"/>
      <c r="I22" s="253"/>
      <c r="J22" s="251"/>
      <c r="K22" s="253"/>
      <c r="L22" s="251"/>
    </row>
    <row r="23" spans="2:12" ht="9.75" customHeight="1">
      <c r="B23" s="254"/>
      <c r="C23" s="251"/>
      <c r="D23" s="252"/>
      <c r="E23" s="253"/>
      <c r="F23" s="253"/>
      <c r="G23" s="253"/>
      <c r="H23" s="253"/>
      <c r="I23" s="253"/>
      <c r="J23" s="251"/>
      <c r="K23" s="253"/>
      <c r="L23" s="251"/>
    </row>
    <row r="24" spans="2:12" ht="18">
      <c r="B24" s="255" t="s">
        <v>228</v>
      </c>
      <c r="C24" s="251"/>
      <c r="D24" s="252"/>
      <c r="E24" s="253"/>
      <c r="F24" s="253"/>
      <c r="G24" s="253"/>
      <c r="H24" s="253"/>
      <c r="I24" s="253"/>
      <c r="J24" s="251"/>
      <c r="K24" s="253"/>
      <c r="L24" s="251"/>
    </row>
    <row r="25" spans="2:12" ht="18">
      <c r="B25" s="238" t="s">
        <v>231</v>
      </c>
      <c r="C25" s="251"/>
      <c r="D25" s="252"/>
      <c r="E25" s="281">
        <v>0</v>
      </c>
      <c r="F25" s="256"/>
      <c r="G25" s="281">
        <v>0</v>
      </c>
      <c r="H25" s="256"/>
      <c r="I25" s="281">
        <v>0</v>
      </c>
      <c r="J25" s="257"/>
      <c r="K25" s="281">
        <v>0</v>
      </c>
      <c r="L25" s="251"/>
    </row>
    <row r="26" spans="2:12" ht="18">
      <c r="B26" s="351" t="s">
        <v>252</v>
      </c>
      <c r="C26" s="251"/>
      <c r="D26" s="252"/>
      <c r="E26" s="281">
        <v>0</v>
      </c>
      <c r="F26" s="256"/>
      <c r="G26" s="281">
        <v>0</v>
      </c>
      <c r="H26" s="256"/>
      <c r="I26" s="281">
        <v>0</v>
      </c>
      <c r="J26" s="257"/>
      <c r="K26" s="281">
        <v>0</v>
      </c>
      <c r="L26" s="251"/>
    </row>
    <row r="27" spans="2:12" ht="18">
      <c r="B27" s="351" t="s">
        <v>253</v>
      </c>
      <c r="C27" s="251"/>
      <c r="D27" s="252"/>
      <c r="E27" s="281">
        <v>0</v>
      </c>
      <c r="F27" s="256"/>
      <c r="G27" s="281">
        <v>0</v>
      </c>
      <c r="H27" s="256"/>
      <c r="I27" s="281">
        <v>0</v>
      </c>
      <c r="J27" s="257"/>
      <c r="K27" s="281">
        <v>0</v>
      </c>
      <c r="L27" s="251"/>
    </row>
    <row r="28" spans="2:12" ht="18">
      <c r="B28" s="255" t="s">
        <v>206</v>
      </c>
      <c r="C28" s="251"/>
      <c r="D28" s="252"/>
      <c r="E28" s="238"/>
      <c r="F28" s="238"/>
      <c r="G28" s="238"/>
      <c r="H28" s="238"/>
      <c r="I28" s="238"/>
      <c r="J28" s="238"/>
      <c r="K28" s="238"/>
      <c r="L28" s="251"/>
    </row>
    <row r="29" spans="2:12" ht="18">
      <c r="B29" s="351" t="s">
        <v>230</v>
      </c>
      <c r="C29" s="251"/>
      <c r="D29" s="252"/>
      <c r="E29" s="281">
        <v>0</v>
      </c>
      <c r="F29" s="258">
        <f>IF(E29&gt;0,"Er","")</f>
      </c>
      <c r="G29" s="281">
        <v>0</v>
      </c>
      <c r="H29" s="258">
        <f>IF(G29&gt;0,"Er","")</f>
      </c>
      <c r="I29" s="281">
        <v>0</v>
      </c>
      <c r="J29" s="259">
        <f>IF(I29&gt;0,"Er","")</f>
      </c>
      <c r="K29" s="281">
        <v>0</v>
      </c>
      <c r="L29" s="258">
        <f>IF(K29&gt;0,"Er","")</f>
      </c>
    </row>
    <row r="30" spans="2:12" ht="18">
      <c r="B30" s="351" t="s">
        <v>254</v>
      </c>
      <c r="C30" s="251"/>
      <c r="D30" s="252"/>
      <c r="E30" s="281">
        <v>0</v>
      </c>
      <c r="F30" s="258">
        <f>IF(E30&gt;0,"Er","")</f>
      </c>
      <c r="G30" s="281">
        <v>0</v>
      </c>
      <c r="H30" s="258">
        <f>IF(G30&gt;0,"Er","")</f>
      </c>
      <c r="I30" s="281">
        <v>0</v>
      </c>
      <c r="J30" s="259">
        <f>IF(I30&gt;0,"Er","")</f>
      </c>
      <c r="K30" s="281">
        <v>0</v>
      </c>
      <c r="L30" s="258">
        <f>IF(K30&gt;0,"Er","")</f>
      </c>
    </row>
    <row r="31" spans="2:12" ht="18">
      <c r="B31" s="351" t="s">
        <v>255</v>
      </c>
      <c r="C31" s="251"/>
      <c r="D31" s="252"/>
      <c r="E31" s="281">
        <v>0</v>
      </c>
      <c r="F31" s="258">
        <f>IF(E31&gt;0,"Er","")</f>
      </c>
      <c r="G31" s="281">
        <v>0</v>
      </c>
      <c r="H31" s="258">
        <f>IF(G31&gt;0,"Er","")</f>
      </c>
      <c r="I31" s="281">
        <v>0</v>
      </c>
      <c r="J31" s="259">
        <f>IF(I31&gt;0,"Er","")</f>
      </c>
      <c r="K31" s="281">
        <v>0</v>
      </c>
      <c r="L31" s="258">
        <f>IF(K31&gt;0,"Er","")</f>
      </c>
    </row>
    <row r="32" spans="2:12" ht="18">
      <c r="B32" s="238" t="s">
        <v>168</v>
      </c>
      <c r="C32" s="238"/>
      <c r="D32" s="243"/>
      <c r="E32" s="240">
        <f>-(('Loan Terms'!$D$18+'Loan Terms'!$D$40+'Loan Terms'!$D$62+'Loan Terms'!$D$80)/12)*E8</f>
        <v>-5.655915307088664E-50</v>
      </c>
      <c r="F32" s="258"/>
      <c r="G32" s="240">
        <f>-(('Loan Terms'!$D$18+'Loan Terms'!$D$40+'Loan Terms'!$D$62+'Loan Terms'!$D$80)/12)*G8</f>
        <v>-5.655915307088664E-50</v>
      </c>
      <c r="H32" s="258"/>
      <c r="I32" s="240">
        <f>-(('Loan Terms'!$D$18+'Loan Terms'!$D$40+'Loan Terms'!$D$62+'Loan Terms'!$D$80)/12)*I8</f>
        <v>-5.655915307088664E-50</v>
      </c>
      <c r="J32" s="258"/>
      <c r="K32" s="240">
        <f>-(('Loan Terms'!$D$18+'Loan Terms'!$D$40+'Loan Terms'!$D$62+'Loan Terms'!$D$80)/12)*K8</f>
        <v>-4.241936480316498E-50</v>
      </c>
      <c r="L32" s="251"/>
    </row>
    <row r="33" spans="2:12" ht="7.5" customHeight="1">
      <c r="B33" s="238"/>
      <c r="C33" s="238"/>
      <c r="D33" s="243"/>
      <c r="E33" s="248"/>
      <c r="F33" s="258"/>
      <c r="G33" s="248"/>
      <c r="H33" s="258"/>
      <c r="I33" s="248"/>
      <c r="J33" s="258"/>
      <c r="K33" s="248"/>
      <c r="L33" s="251"/>
    </row>
    <row r="34" spans="2:12" ht="7.5" customHeight="1">
      <c r="B34" s="257"/>
      <c r="C34" s="251"/>
      <c r="D34" s="252"/>
      <c r="E34" s="256"/>
      <c r="F34" s="256"/>
      <c r="G34" s="256"/>
      <c r="H34" s="256"/>
      <c r="I34" s="256"/>
      <c r="J34" s="257"/>
      <c r="K34" s="256"/>
      <c r="L34" s="251"/>
    </row>
    <row r="35" spans="2:12" ht="18">
      <c r="B35" s="255" t="s">
        <v>192</v>
      </c>
      <c r="C35" s="251"/>
      <c r="D35" s="252"/>
      <c r="E35" s="282">
        <f>SUM(E25:E34)</f>
        <v>-5.655915307088664E-50</v>
      </c>
      <c r="F35" s="256"/>
      <c r="G35" s="282">
        <f>SUM(G25:G34)</f>
        <v>-5.655915307088664E-50</v>
      </c>
      <c r="H35" s="256"/>
      <c r="I35" s="282">
        <f>SUM(I25:I34)</f>
        <v>-5.655915307088664E-50</v>
      </c>
      <c r="J35" s="257"/>
      <c r="K35" s="282">
        <f>SUM(K25:K34)</f>
        <v>-4.241936480316498E-50</v>
      </c>
      <c r="L35" s="251"/>
    </row>
    <row r="36" spans="2:12" ht="7.5" customHeight="1">
      <c r="B36" s="255"/>
      <c r="C36" s="251"/>
      <c r="D36" s="252"/>
      <c r="E36" s="248"/>
      <c r="F36" s="256"/>
      <c r="G36" s="248"/>
      <c r="H36" s="256"/>
      <c r="I36" s="248"/>
      <c r="J36" s="257"/>
      <c r="K36" s="248"/>
      <c r="L36" s="251"/>
    </row>
    <row r="37" spans="2:12" ht="7.5" customHeight="1">
      <c r="B37" s="238"/>
      <c r="C37" s="238"/>
      <c r="D37" s="239"/>
      <c r="E37" s="240"/>
      <c r="F37" s="240"/>
      <c r="G37" s="240"/>
      <c r="H37" s="240"/>
      <c r="I37" s="240"/>
      <c r="J37" s="241"/>
      <c r="K37" s="240"/>
      <c r="L37" s="241"/>
    </row>
    <row r="38" spans="2:12" ht="18.75">
      <c r="B38" s="235" t="s">
        <v>193</v>
      </c>
      <c r="C38" s="238"/>
      <c r="D38" s="239"/>
      <c r="E38" s="236">
        <f>E20+E35</f>
        <v>-5.655915307088664E-50</v>
      </c>
      <c r="F38" s="236"/>
      <c r="G38" s="236">
        <f>G20+G35</f>
        <v>-5.655915307088664E-50</v>
      </c>
      <c r="H38" s="236"/>
      <c r="I38" s="236">
        <f>I20+I35</f>
        <v>-5.655915307088664E-50</v>
      </c>
      <c r="J38" s="237"/>
      <c r="K38" s="236">
        <f>K20+K35</f>
        <v>-4.241936480316498E-50</v>
      </c>
      <c r="L38" s="241"/>
    </row>
    <row r="39" spans="2:12" ht="18.75">
      <c r="B39" s="238"/>
      <c r="C39" s="238"/>
      <c r="D39" s="239"/>
      <c r="E39" s="240"/>
      <c r="F39" s="240"/>
      <c r="G39" s="240"/>
      <c r="H39" s="240"/>
      <c r="I39" s="240"/>
      <c r="J39" s="241"/>
      <c r="K39" s="240"/>
      <c r="L39" s="241"/>
    </row>
    <row r="40" spans="2:12" ht="18">
      <c r="B40" s="238" t="s">
        <v>58</v>
      </c>
      <c r="C40" s="238"/>
      <c r="D40" s="243"/>
      <c r="E40" s="240">
        <f>-E32</f>
        <v>5.655915307088664E-50</v>
      </c>
      <c r="F40" s="240"/>
      <c r="G40" s="240">
        <f>-G32</f>
        <v>5.655915307088664E-50</v>
      </c>
      <c r="H40" s="240"/>
      <c r="I40" s="240">
        <f>-I32</f>
        <v>5.655915307088664E-50</v>
      </c>
      <c r="J40" s="238"/>
      <c r="K40" s="240">
        <f>-K32</f>
        <v>4.241936480316498E-50</v>
      </c>
      <c r="L40" s="241"/>
    </row>
    <row r="41" spans="2:12" ht="18">
      <c r="B41" s="238" t="s">
        <v>59</v>
      </c>
      <c r="C41" s="238"/>
      <c r="D41" s="238"/>
      <c r="E41" s="283">
        <v>0</v>
      </c>
      <c r="F41" s="261">
        <f>IF(E41&gt;0,"*","")</f>
      </c>
      <c r="G41" s="283">
        <v>0</v>
      </c>
      <c r="H41" s="261">
        <f>IF(G41&gt;0,"*","")</f>
      </c>
      <c r="I41" s="283">
        <v>0</v>
      </c>
      <c r="J41" s="261">
        <f>IF(I41&gt;0,"*","")</f>
      </c>
      <c r="K41" s="283">
        <v>0</v>
      </c>
      <c r="L41" s="241"/>
    </row>
    <row r="42" spans="2:12" ht="7.5" customHeight="1" thickBot="1">
      <c r="B42" s="238"/>
      <c r="C42" s="238"/>
      <c r="D42" s="238"/>
      <c r="E42" s="262"/>
      <c r="F42" s="261"/>
      <c r="G42" s="262"/>
      <c r="H42" s="261"/>
      <c r="I42" s="262"/>
      <c r="J42" s="261"/>
      <c r="K42" s="262"/>
      <c r="L42" s="241"/>
    </row>
    <row r="43" spans="2:12" ht="7.5" customHeight="1" thickTop="1">
      <c r="B43" s="238"/>
      <c r="C43" s="238"/>
      <c r="D43" s="263"/>
      <c r="E43" s="264"/>
      <c r="F43" s="264"/>
      <c r="G43" s="264"/>
      <c r="H43" s="264"/>
      <c r="I43" s="264"/>
      <c r="J43" s="265"/>
      <c r="K43" s="264"/>
      <c r="L43" s="258"/>
    </row>
    <row r="44" spans="2:12" ht="18">
      <c r="B44" s="266" t="s">
        <v>60</v>
      </c>
      <c r="C44" s="266"/>
      <c r="D44" s="267"/>
      <c r="E44" s="268">
        <f>SUM(E40:E41)</f>
        <v>5.655915307088664E-50</v>
      </c>
      <c r="F44" s="266"/>
      <c r="G44" s="268">
        <f>SUM(G40:G41)</f>
        <v>5.655915307088664E-50</v>
      </c>
      <c r="H44" s="266"/>
      <c r="I44" s="268">
        <f>SUM(I40:I41)</f>
        <v>5.655915307088664E-50</v>
      </c>
      <c r="J44" s="266"/>
      <c r="K44" s="268">
        <f>SUM(K40:K41)</f>
        <v>4.241936480316498E-50</v>
      </c>
      <c r="L44" s="258"/>
    </row>
    <row r="45" spans="2:12" ht="7.5" customHeight="1" thickBot="1">
      <c r="B45" s="238"/>
      <c r="C45" s="238"/>
      <c r="D45" s="238"/>
      <c r="E45" s="249"/>
      <c r="F45" s="238"/>
      <c r="G45" s="249"/>
      <c r="H45" s="238"/>
      <c r="I45" s="249"/>
      <c r="J45" s="238"/>
      <c r="K45" s="249"/>
      <c r="L45" s="258"/>
    </row>
    <row r="46" spans="2:12" ht="7.5" customHeight="1" thickTop="1">
      <c r="B46" s="266"/>
      <c r="C46" s="266"/>
      <c r="D46" s="269"/>
      <c r="E46" s="238"/>
      <c r="F46" s="266"/>
      <c r="G46" s="238"/>
      <c r="H46" s="266"/>
      <c r="I46" s="238"/>
      <c r="J46" s="238"/>
      <c r="K46" s="238"/>
      <c r="L46" s="269"/>
    </row>
    <row r="47" spans="2:12" ht="18">
      <c r="B47" s="266"/>
      <c r="C47" s="266"/>
      <c r="D47" s="267"/>
      <c r="E47" s="266"/>
      <c r="F47" s="266"/>
      <c r="G47" s="266"/>
      <c r="H47" s="266"/>
      <c r="I47" s="266"/>
      <c r="J47" s="266"/>
      <c r="K47" s="266"/>
      <c r="L47" s="266"/>
    </row>
    <row r="48" spans="2:12" ht="18">
      <c r="B48" s="270" t="s">
        <v>151</v>
      </c>
      <c r="C48" s="266"/>
      <c r="D48" s="267"/>
      <c r="E48" s="266"/>
      <c r="F48" s="266"/>
      <c r="G48" s="266"/>
      <c r="H48" s="266"/>
      <c r="I48" s="266"/>
      <c r="J48" s="266"/>
      <c r="K48" s="266"/>
      <c r="L48" s="266"/>
    </row>
    <row r="49" spans="2:12" ht="7.5" customHeight="1">
      <c r="B49" s="266"/>
      <c r="C49" s="266"/>
      <c r="D49" s="267"/>
      <c r="E49" s="266"/>
      <c r="F49" s="266"/>
      <c r="G49" s="266"/>
      <c r="H49" s="266"/>
      <c r="I49" s="266"/>
      <c r="J49" s="266"/>
      <c r="K49" s="266"/>
      <c r="L49" s="266"/>
    </row>
    <row r="50" spans="2:12" ht="18">
      <c r="B50" s="271" t="s">
        <v>116</v>
      </c>
      <c r="C50" s="271"/>
      <c r="D50" s="272"/>
      <c r="E50" s="271">
        <f>('Loan Terms'!$D$16/12)*E8</f>
        <v>7.075291462088014E-50</v>
      </c>
      <c r="F50" s="271"/>
      <c r="G50" s="271">
        <f>('Loan Terms'!$D$16/12)*G8</f>
        <v>7.075291462088014E-50</v>
      </c>
      <c r="H50" s="271"/>
      <c r="I50" s="271">
        <f>('Loan Terms'!$D$16/12)*I8</f>
        <v>7.075291462088014E-50</v>
      </c>
      <c r="J50" s="271"/>
      <c r="K50" s="271">
        <f>('Loan Terms'!$D$16/12)*K8</f>
        <v>5.306468596566011E-50</v>
      </c>
      <c r="L50" s="271"/>
    </row>
    <row r="51" spans="2:12" ht="18">
      <c r="B51" s="271" t="s">
        <v>126</v>
      </c>
      <c r="C51" s="271"/>
      <c r="D51" s="272"/>
      <c r="E51" s="271">
        <f>('Loan Terms'!$D$38/12)*E8</f>
        <v>0</v>
      </c>
      <c r="F51" s="271"/>
      <c r="G51" s="271">
        <f>('Loan Terms'!$D$38/12)*G8</f>
        <v>0</v>
      </c>
      <c r="H51" s="271"/>
      <c r="I51" s="271">
        <f>('Loan Terms'!$D$38/12)*I8</f>
        <v>0</v>
      </c>
      <c r="J51" s="271"/>
      <c r="K51" s="271">
        <f>('Loan Terms'!$D$38/12)*K8</f>
        <v>0</v>
      </c>
      <c r="L51" s="271"/>
    </row>
    <row r="52" spans="2:12" ht="18">
      <c r="B52" s="271" t="s">
        <v>201</v>
      </c>
      <c r="C52" s="271"/>
      <c r="D52" s="272"/>
      <c r="E52" s="271">
        <f>('Loan Terms'!$D$60/12)*E8</f>
        <v>0</v>
      </c>
      <c r="F52" s="271"/>
      <c r="G52" s="271">
        <f>('Loan Terms'!$D$60/12)*G8</f>
        <v>0</v>
      </c>
      <c r="H52" s="271"/>
      <c r="I52" s="271">
        <f>('Loan Terms'!$D$60/12)*I8</f>
        <v>0</v>
      </c>
      <c r="J52" s="271"/>
      <c r="K52" s="271">
        <f>('Loan Terms'!$D$60/12)*K8</f>
        <v>0</v>
      </c>
      <c r="L52" s="271"/>
    </row>
    <row r="53" spans="2:12" ht="18">
      <c r="B53" s="271" t="s">
        <v>202</v>
      </c>
      <c r="C53" s="271"/>
      <c r="D53" s="272"/>
      <c r="E53" s="271">
        <f>('Loan Terms'!$D$78/12)/E8</f>
        <v>0</v>
      </c>
      <c r="F53" s="271"/>
      <c r="G53" s="271">
        <f>('Loan Terms'!$D$78/12)/G8</f>
        <v>0</v>
      </c>
      <c r="H53" s="271"/>
      <c r="I53" s="271">
        <f>('Loan Terms'!$D$78/12)/I8</f>
        <v>0</v>
      </c>
      <c r="J53" s="271"/>
      <c r="K53" s="271">
        <f>('Loan Terms'!$D$78/12)/K8</f>
        <v>0</v>
      </c>
      <c r="L53" s="271"/>
    </row>
    <row r="54" spans="2:12" ht="18.75" thickBot="1">
      <c r="B54" s="271" t="s">
        <v>137</v>
      </c>
      <c r="C54" s="238"/>
      <c r="D54" s="263"/>
      <c r="E54" s="283">
        <v>0</v>
      </c>
      <c r="F54" s="260"/>
      <c r="G54" s="283">
        <v>0</v>
      </c>
      <c r="H54" s="260"/>
      <c r="I54" s="283">
        <v>0</v>
      </c>
      <c r="J54" s="273"/>
      <c r="K54" s="283">
        <v>0</v>
      </c>
      <c r="L54" s="238"/>
    </row>
    <row r="55" spans="2:12" ht="18">
      <c r="B55" s="266" t="s">
        <v>194</v>
      </c>
      <c r="C55" s="266"/>
      <c r="D55" s="267"/>
      <c r="E55" s="274">
        <f>SUM(E50:E53)</f>
        <v>7.075291462088014E-50</v>
      </c>
      <c r="F55" s="266"/>
      <c r="G55" s="274">
        <f>SUM(G50:G53)</f>
        <v>7.075291462088014E-50</v>
      </c>
      <c r="H55" s="266"/>
      <c r="I55" s="274">
        <f>SUM(I50:I53)</f>
        <v>7.075291462088014E-50</v>
      </c>
      <c r="J55" s="266"/>
      <c r="K55" s="274">
        <f>SUM(K50:K53)</f>
        <v>5.306468596566011E-50</v>
      </c>
      <c r="L55" s="266"/>
    </row>
    <row r="56" spans="2:12" ht="18.75" thickBot="1">
      <c r="B56" s="238"/>
      <c r="C56" s="238" t="s">
        <v>64</v>
      </c>
      <c r="D56" s="263"/>
      <c r="E56" s="238"/>
      <c r="F56" s="238"/>
      <c r="G56" s="238"/>
      <c r="H56" s="238"/>
      <c r="I56" s="238"/>
      <c r="J56" s="238"/>
      <c r="K56" s="238"/>
      <c r="L56" s="238"/>
    </row>
    <row r="57" spans="2:12" ht="18.75" thickTop="1">
      <c r="B57" s="235" t="s">
        <v>141</v>
      </c>
      <c r="C57" s="235"/>
      <c r="D57" s="263"/>
      <c r="E57" s="275">
        <f>E44/E55</f>
        <v>0.799389726542732</v>
      </c>
      <c r="F57" s="276" t="s">
        <v>52</v>
      </c>
      <c r="G57" s="275">
        <f>G44/G55</f>
        <v>0.799389726542732</v>
      </c>
      <c r="H57" s="276" t="s">
        <v>52</v>
      </c>
      <c r="I57" s="275">
        <f>I44/I55</f>
        <v>0.799389726542732</v>
      </c>
      <c r="J57" s="235" t="s">
        <v>52</v>
      </c>
      <c r="K57" s="275">
        <f>K44/K55</f>
        <v>0.7993897265427319</v>
      </c>
      <c r="L57" s="235" t="s">
        <v>52</v>
      </c>
    </row>
    <row r="58" spans="2:12" ht="6.75" customHeight="1" thickBot="1">
      <c r="B58" s="235"/>
      <c r="C58" s="235"/>
      <c r="D58" s="263"/>
      <c r="E58" s="276"/>
      <c r="F58" s="276"/>
      <c r="G58" s="276"/>
      <c r="H58" s="276"/>
      <c r="I58" s="276"/>
      <c r="J58" s="235"/>
      <c r="K58" s="276"/>
      <c r="L58" s="235"/>
    </row>
    <row r="59" spans="2:12" ht="18.75" thickTop="1">
      <c r="B59" s="266" t="s">
        <v>138</v>
      </c>
      <c r="C59" s="266"/>
      <c r="D59" s="272"/>
      <c r="E59" s="277">
        <f>E44-E55</f>
        <v>-1.4193761549993502E-50</v>
      </c>
      <c r="F59" s="266"/>
      <c r="G59" s="277">
        <f>G44-G55</f>
        <v>-1.4193761549993502E-50</v>
      </c>
      <c r="H59" s="266"/>
      <c r="I59" s="277">
        <f>I44-I55</f>
        <v>-1.4193761549993502E-50</v>
      </c>
      <c r="J59" s="266"/>
      <c r="K59" s="277">
        <f>K44-K55</f>
        <v>-1.0645321162495131E-50</v>
      </c>
      <c r="L59" s="266"/>
    </row>
    <row r="60" spans="2:12" ht="7.5" customHeight="1">
      <c r="B60" s="266"/>
      <c r="C60" s="266"/>
      <c r="D60" s="272"/>
      <c r="E60" s="266"/>
      <c r="F60" s="266"/>
      <c r="G60" s="266"/>
      <c r="H60" s="266"/>
      <c r="I60" s="266"/>
      <c r="J60" s="266"/>
      <c r="K60" s="266"/>
      <c r="L60" s="266"/>
    </row>
    <row r="61" spans="2:12" ht="16.5">
      <c r="B61" s="292" t="s">
        <v>237</v>
      </c>
      <c r="C61" s="278"/>
      <c r="D61" s="279"/>
      <c r="E61" s="278"/>
      <c r="F61" s="278"/>
      <c r="G61" s="278"/>
      <c r="H61" s="278"/>
      <c r="I61" s="278"/>
      <c r="J61" s="278"/>
      <c r="K61" s="42" t="s">
        <v>203</v>
      </c>
      <c r="L61" s="278"/>
    </row>
    <row r="62" spans="2:12" ht="16.5"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</row>
  </sheetData>
  <sheetProtection password="C47A" sheet="1" objects="1" scenarios="1" selectLockedCells="1"/>
  <mergeCells count="2">
    <mergeCell ref="B1:K1"/>
    <mergeCell ref="B2:K2"/>
  </mergeCells>
  <printOptions horizontalCentered="1"/>
  <pageMargins left="0.25" right="0.25" top="0.32" bottom="0.5" header="0.13" footer="0"/>
  <pageSetup fitToHeight="1" fitToWidth="1" horizontalDpi="300" verticalDpi="300" orientation="portrait" scale="75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B1">
      <selection activeCell="B18" sqref="B18"/>
    </sheetView>
  </sheetViews>
  <sheetFormatPr defaultColWidth="8.88671875" defaultRowHeight="15"/>
  <cols>
    <col min="1" max="1" width="1.77734375" style="0" customWidth="1"/>
    <col min="2" max="2" width="47.6640625" style="0" customWidth="1"/>
    <col min="3" max="3" width="1.66796875" style="0" customWidth="1"/>
    <col min="4" max="4" width="4.6640625" style="0" customWidth="1"/>
    <col min="5" max="5" width="11.6640625" style="0" customWidth="1"/>
    <col min="6" max="6" width="2.6640625" style="0" customWidth="1"/>
    <col min="7" max="7" width="11.6640625" style="0" customWidth="1"/>
    <col min="8" max="8" width="2.6640625" style="0" customWidth="1"/>
    <col min="9" max="9" width="11.6640625" style="0" customWidth="1"/>
    <col min="10" max="10" width="1.77734375" style="0" customWidth="1"/>
    <col min="11" max="11" width="11.6640625" style="0" customWidth="1"/>
    <col min="12" max="12" width="2.6640625" style="0" customWidth="1"/>
  </cols>
  <sheetData>
    <row r="1" spans="1:12" ht="15.75">
      <c r="A1" s="11"/>
      <c r="B1" s="350" t="s">
        <v>188</v>
      </c>
      <c r="C1" s="344"/>
      <c r="D1" s="344"/>
      <c r="E1" s="344"/>
      <c r="F1" s="344"/>
      <c r="G1" s="344"/>
      <c r="H1" s="344"/>
      <c r="I1" s="345"/>
      <c r="J1" s="9"/>
      <c r="K1" s="9"/>
      <c r="L1" s="9"/>
    </row>
    <row r="2" spans="1:12" ht="15.75">
      <c r="A2" s="11"/>
      <c r="B2" s="350" t="str">
        <f>'Project Costs, Down, Loan'!E2</f>
        <v>Car Wash to Be Bought:  Type over this beginning in cell E2 at left.</v>
      </c>
      <c r="C2" s="344"/>
      <c r="D2" s="344"/>
      <c r="E2" s="344"/>
      <c r="F2" s="344"/>
      <c r="G2" s="344"/>
      <c r="H2" s="344"/>
      <c r="I2" s="345"/>
      <c r="J2" s="9"/>
      <c r="K2" s="9"/>
      <c r="L2" s="9"/>
    </row>
    <row r="3" spans="1:12" ht="15.75">
      <c r="A3" s="2"/>
      <c r="B3" s="12"/>
      <c r="C3" s="12"/>
      <c r="D3" s="12"/>
      <c r="E3" s="12"/>
      <c r="F3" s="12"/>
      <c r="G3" s="12"/>
      <c r="H3" s="12"/>
      <c r="I3" s="224" t="s">
        <v>181</v>
      </c>
      <c r="J3" s="13"/>
      <c r="K3" s="9"/>
      <c r="L3" s="9"/>
    </row>
    <row r="4" spans="1:12" ht="15.75">
      <c r="A4" s="2"/>
      <c r="B4" s="12"/>
      <c r="C4" s="12"/>
      <c r="D4" s="12"/>
      <c r="E4" s="12"/>
      <c r="F4" s="12"/>
      <c r="G4" s="12"/>
      <c r="H4" s="12"/>
      <c r="I4" s="5">
        <f ca="1">TODAY()</f>
        <v>39271</v>
      </c>
      <c r="K4" s="9"/>
      <c r="L4" s="9"/>
    </row>
    <row r="5" spans="1:12" ht="15.75">
      <c r="A5" s="2"/>
      <c r="B5" s="7" t="s">
        <v>177</v>
      </c>
      <c r="C5" s="2"/>
      <c r="D5" s="3"/>
      <c r="E5" s="2"/>
      <c r="F5" s="2"/>
      <c r="G5" s="2"/>
      <c r="H5" s="2"/>
      <c r="I5" s="6">
        <f ca="1">NOW()</f>
        <v>39271.91831284722</v>
      </c>
      <c r="K5" s="9"/>
      <c r="L5" s="9"/>
    </row>
    <row r="6" spans="1:12" ht="15.75">
      <c r="A6" s="2"/>
      <c r="B6" s="8"/>
      <c r="C6" s="2"/>
      <c r="D6" s="3"/>
      <c r="E6" s="2"/>
      <c r="F6" s="2"/>
      <c r="G6" s="2"/>
      <c r="H6" s="2"/>
      <c r="I6" s="2"/>
      <c r="K6" s="9"/>
      <c r="L6" s="9"/>
    </row>
    <row r="7" spans="1:12" ht="15.75">
      <c r="A7" s="2"/>
      <c r="B7" s="8" t="s">
        <v>186</v>
      </c>
      <c r="C7" s="2"/>
      <c r="D7" s="3"/>
      <c r="E7" s="2"/>
      <c r="F7" s="2"/>
      <c r="G7" s="2"/>
      <c r="H7" s="2"/>
      <c r="I7" s="2"/>
      <c r="K7" s="9"/>
      <c r="L7" s="9"/>
    </row>
    <row r="8" spans="1:12" ht="15.75">
      <c r="A8" s="2"/>
      <c r="B8" s="285" t="s">
        <v>61</v>
      </c>
      <c r="C8" s="2"/>
      <c r="D8" s="3"/>
      <c r="E8" s="2"/>
      <c r="F8" s="2"/>
      <c r="G8" s="2"/>
      <c r="H8" s="2"/>
      <c r="I8" s="2"/>
      <c r="K8" s="9"/>
      <c r="L8" s="9"/>
    </row>
    <row r="9" spans="1:12" ht="15.75">
      <c r="A9" s="2"/>
      <c r="B9" s="285" t="s">
        <v>62</v>
      </c>
      <c r="C9" s="2"/>
      <c r="D9" s="3"/>
      <c r="E9" s="2"/>
      <c r="F9" s="2"/>
      <c r="G9" s="2"/>
      <c r="H9" s="2"/>
      <c r="I9" s="2"/>
      <c r="K9" s="9"/>
      <c r="L9" s="9"/>
    </row>
    <row r="10" spans="1:12" ht="15.75">
      <c r="A10" s="2"/>
      <c r="B10" s="285" t="s">
        <v>239</v>
      </c>
      <c r="C10" s="2"/>
      <c r="D10" s="3"/>
      <c r="E10" s="2"/>
      <c r="F10" s="2"/>
      <c r="G10" s="2"/>
      <c r="H10" s="2"/>
      <c r="I10" s="2"/>
      <c r="K10" s="9"/>
      <c r="L10" s="9"/>
    </row>
    <row r="11" spans="1:12" ht="15.75">
      <c r="A11" s="2"/>
      <c r="B11" s="285" t="s">
        <v>63</v>
      </c>
      <c r="C11" s="2"/>
      <c r="D11" s="3"/>
      <c r="E11" s="2"/>
      <c r="F11" s="2"/>
      <c r="G11" s="2"/>
      <c r="H11" s="2"/>
      <c r="I11" s="2"/>
      <c r="K11" s="9"/>
      <c r="L11" s="9"/>
    </row>
    <row r="12" spans="1:12" ht="15.75">
      <c r="A12" s="2"/>
      <c r="B12" s="285" t="s">
        <v>187</v>
      </c>
      <c r="C12" s="2"/>
      <c r="D12" s="3"/>
      <c r="E12" s="2"/>
      <c r="F12" s="2"/>
      <c r="G12" s="2"/>
      <c r="H12" s="2"/>
      <c r="I12" s="2"/>
      <c r="K12" s="9"/>
      <c r="L12" s="9"/>
    </row>
    <row r="13" spans="1:12" ht="15.75">
      <c r="A13" s="2"/>
      <c r="B13" s="285">
        <v>6</v>
      </c>
      <c r="C13" s="2"/>
      <c r="D13" s="3"/>
      <c r="E13" s="2"/>
      <c r="F13" s="2"/>
      <c r="G13" s="2"/>
      <c r="H13" s="2"/>
      <c r="I13" s="2"/>
      <c r="K13" s="9"/>
      <c r="L13" s="9"/>
    </row>
    <row r="14" spans="1:12" ht="15.75">
      <c r="A14" s="2"/>
      <c r="B14" s="285">
        <v>7</v>
      </c>
      <c r="C14" s="2"/>
      <c r="D14" s="3"/>
      <c r="E14" s="2"/>
      <c r="F14" s="2"/>
      <c r="G14" s="2"/>
      <c r="H14" s="2"/>
      <c r="I14" s="2"/>
      <c r="K14" s="9"/>
      <c r="L14" s="9"/>
    </row>
    <row r="15" spans="1:12" ht="15.75">
      <c r="A15" s="2"/>
      <c r="B15" s="285">
        <v>8</v>
      </c>
      <c r="C15" s="2"/>
      <c r="D15" s="3"/>
      <c r="E15" s="2"/>
      <c r="F15" s="2"/>
      <c r="G15" s="2"/>
      <c r="H15" s="2"/>
      <c r="I15" s="2"/>
      <c r="K15" s="9"/>
      <c r="L15" s="9"/>
    </row>
    <row r="16" spans="1:12" ht="15.75">
      <c r="A16" s="2"/>
      <c r="B16" s="285">
        <v>9</v>
      </c>
      <c r="C16" s="2"/>
      <c r="D16" s="3"/>
      <c r="E16" s="2"/>
      <c r="F16" s="2"/>
      <c r="G16" s="2"/>
      <c r="H16" s="2"/>
      <c r="I16" s="2"/>
      <c r="K16" s="9"/>
      <c r="L16" s="9"/>
    </row>
    <row r="17" spans="1:12" ht="15.75">
      <c r="A17" s="2"/>
      <c r="B17" s="285">
        <v>10</v>
      </c>
      <c r="C17" s="2"/>
      <c r="D17" s="3"/>
      <c r="E17" s="2"/>
      <c r="F17" s="2"/>
      <c r="G17" s="2"/>
      <c r="H17" s="2"/>
      <c r="I17" s="2"/>
      <c r="K17" s="9"/>
      <c r="L17" s="9"/>
    </row>
    <row r="18" spans="1:12" ht="15.75">
      <c r="A18" s="2"/>
      <c r="B18" s="285">
        <v>11</v>
      </c>
      <c r="C18" s="2"/>
      <c r="D18" s="3"/>
      <c r="E18" s="2"/>
      <c r="F18" s="2"/>
      <c r="G18" s="2"/>
      <c r="H18" s="2"/>
      <c r="I18" s="2"/>
      <c r="K18" s="9"/>
      <c r="L18" s="9"/>
    </row>
    <row r="19" spans="1:12" ht="15.75">
      <c r="A19" s="2"/>
      <c r="B19" s="285">
        <v>12</v>
      </c>
      <c r="C19" s="2"/>
      <c r="D19" s="4"/>
      <c r="E19" s="2"/>
      <c r="F19" s="2"/>
      <c r="G19" s="2"/>
      <c r="H19" s="2"/>
      <c r="I19" s="2"/>
      <c r="K19" s="9"/>
      <c r="L19" s="9"/>
    </row>
    <row r="20" spans="1:12" ht="15.75">
      <c r="A20" s="2"/>
      <c r="B20" s="285">
        <v>13</v>
      </c>
      <c r="C20" s="2"/>
      <c r="D20" s="4"/>
      <c r="E20" s="2"/>
      <c r="F20" s="2"/>
      <c r="G20" s="2"/>
      <c r="H20" s="2"/>
      <c r="I20" s="2"/>
      <c r="K20" s="9"/>
      <c r="L20" s="9"/>
    </row>
    <row r="21" spans="1:12" ht="15.75">
      <c r="A21" s="2"/>
      <c r="B21" s="285">
        <v>14</v>
      </c>
      <c r="C21" s="2"/>
      <c r="D21" s="4"/>
      <c r="E21" s="2"/>
      <c r="F21" s="2"/>
      <c r="G21" s="2"/>
      <c r="H21" s="2"/>
      <c r="I21" s="2"/>
      <c r="K21" s="9"/>
      <c r="L21" s="9"/>
    </row>
    <row r="22" spans="1:12" ht="15.75">
      <c r="A22" s="2"/>
      <c r="B22" s="285">
        <v>15</v>
      </c>
      <c r="C22" s="2"/>
      <c r="D22" s="4"/>
      <c r="E22" s="2"/>
      <c r="F22" s="2"/>
      <c r="G22" s="2"/>
      <c r="H22" s="2"/>
      <c r="I22" s="2"/>
      <c r="K22" s="9"/>
      <c r="L22" s="9"/>
    </row>
    <row r="23" spans="2:12" ht="15.75">
      <c r="B23" s="95"/>
      <c r="K23" s="9"/>
      <c r="L23" s="9"/>
    </row>
    <row r="24" spans="2:12" ht="15.75">
      <c r="B24" s="95"/>
      <c r="K24" s="9"/>
      <c r="L24" s="9"/>
    </row>
    <row r="25" spans="11:12" ht="15.75">
      <c r="K25" s="9"/>
      <c r="L25" s="9"/>
    </row>
    <row r="26" spans="2:12" ht="15.75">
      <c r="B26" s="14" t="s">
        <v>229</v>
      </c>
      <c r="K26" s="9"/>
      <c r="L26" s="9"/>
    </row>
    <row r="27" spans="2:12" ht="15.75">
      <c r="B27" t="s">
        <v>178</v>
      </c>
      <c r="K27" s="9"/>
      <c r="L27" s="9"/>
    </row>
    <row r="28" spans="2:12" ht="15.75">
      <c r="B28" t="s">
        <v>179</v>
      </c>
      <c r="K28" s="9"/>
      <c r="L28" s="9"/>
    </row>
    <row r="29" spans="2:12" ht="15.75">
      <c r="B29" t="s">
        <v>133</v>
      </c>
      <c r="K29" s="9"/>
      <c r="L29" s="9"/>
    </row>
    <row r="30" spans="2:12" ht="15.75">
      <c r="B30" t="s">
        <v>134</v>
      </c>
      <c r="K30" s="9"/>
      <c r="L30" s="9"/>
    </row>
    <row r="31" spans="2:12" ht="15.75">
      <c r="B31" t="s">
        <v>135</v>
      </c>
      <c r="K31" s="9"/>
      <c r="L31" s="9"/>
    </row>
    <row r="32" spans="11:12" ht="15.75">
      <c r="K32" s="9"/>
      <c r="L32" s="9"/>
    </row>
    <row r="33" spans="11:12" ht="15.75">
      <c r="K33" s="9"/>
      <c r="L33" s="9"/>
    </row>
    <row r="34" spans="2:12" ht="15.75">
      <c r="B34" s="2" t="s">
        <v>180</v>
      </c>
      <c r="E34" s="284">
        <v>8</v>
      </c>
      <c r="F34" s="2" t="s">
        <v>50</v>
      </c>
      <c r="G34" s="10" t="s">
        <v>152</v>
      </c>
      <c r="K34" s="9"/>
      <c r="L34" s="9"/>
    </row>
    <row r="35" spans="11:12" ht="15.75">
      <c r="K35" s="9"/>
      <c r="L35" s="9"/>
    </row>
    <row r="36" spans="11:12" ht="15.75">
      <c r="K36" s="9"/>
      <c r="L36" s="9"/>
    </row>
    <row r="37" spans="1:12" ht="15">
      <c r="A37" s="1"/>
      <c r="B37" s="347" t="s">
        <v>238</v>
      </c>
      <c r="C37" s="348"/>
      <c r="D37" s="348"/>
      <c r="E37" s="348"/>
      <c r="F37" s="348"/>
      <c r="G37" s="348"/>
      <c r="H37" s="348"/>
      <c r="I37" s="349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224" t="s">
        <v>203</v>
      </c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sheetProtection password="C47A" sheet="1" objects="1" scenarios="1" selectLockedCells="1"/>
  <mergeCells count="3">
    <mergeCell ref="B37:I37"/>
    <mergeCell ref="B1:I1"/>
    <mergeCell ref="B2:I2"/>
  </mergeCells>
  <printOptions/>
  <pageMargins left="0.75" right="0.75" top="0.51" bottom="1" header="0.5" footer="0.5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Bussey</cp:lastModifiedBy>
  <cp:lastPrinted>2007-07-09T00:42:11Z</cp:lastPrinted>
  <dcterms:created xsi:type="dcterms:W3CDTF">2006-11-12T04:51:11Z</dcterms:created>
  <dcterms:modified xsi:type="dcterms:W3CDTF">2007-07-09T03:02:22Z</dcterms:modified>
  <cp:category/>
  <cp:version/>
  <cp:contentType/>
  <cp:contentStatus/>
</cp:coreProperties>
</file>